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80" windowWidth="20400" windowHeight="7575" tabRatio="775" firstSheet="1" activeTab="4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PERMANENTES!$B$93:$AC$119</definedName>
    <definedName name="_xlnm.Print_Area" localSheetId="1">REGIDORES!$A$3:$AB$30</definedName>
    <definedName name="_xlnm.Print_Area" localSheetId="4">'SEG.PUB.MPAL Y PROTECCION CIVIL'!$B$56:$AB$86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X68" i="124"/>
  <c r="Z68"/>
  <c r="J68"/>
  <c r="G67"/>
  <c r="J67"/>
  <c r="M67"/>
  <c r="AA28"/>
  <c r="AA27"/>
  <c r="AA26"/>
  <c r="AA25"/>
  <c r="AA27" i="120"/>
  <c r="X27"/>
  <c r="AB27"/>
  <c r="H12" i="123"/>
  <c r="K12"/>
  <c r="H49" i="120"/>
  <c r="K49"/>
  <c r="AA24" i="124"/>
  <c r="AA23"/>
  <c r="C7" i="127"/>
  <c r="N83" i="123"/>
  <c r="AA60"/>
  <c r="AB60"/>
  <c r="N60"/>
  <c r="AA58"/>
  <c r="AB58"/>
  <c r="H58" i="120"/>
  <c r="K58"/>
  <c r="N58"/>
  <c r="U58"/>
  <c r="H19"/>
  <c r="K19"/>
  <c r="G22" i="124"/>
  <c r="J22"/>
  <c r="G21"/>
  <c r="J21"/>
  <c r="M21"/>
  <c r="P21"/>
  <c r="G20"/>
  <c r="J20"/>
  <c r="M20"/>
  <c r="T20"/>
  <c r="G19"/>
  <c r="J19"/>
  <c r="M19"/>
  <c r="G18"/>
  <c r="J18"/>
  <c r="M18"/>
  <c r="H20" i="123"/>
  <c r="K20"/>
  <c r="N20"/>
  <c r="AE84" i="120"/>
  <c r="N86" i="123"/>
  <c r="S86"/>
  <c r="H16"/>
  <c r="K16"/>
  <c r="N16"/>
  <c r="U16"/>
  <c r="N79"/>
  <c r="H66" i="120"/>
  <c r="K66"/>
  <c r="N66"/>
  <c r="U66"/>
  <c r="H84"/>
  <c r="K84"/>
  <c r="N84"/>
  <c r="H80"/>
  <c r="K80"/>
  <c r="N80"/>
  <c r="H79"/>
  <c r="K79"/>
  <c r="N79"/>
  <c r="H82"/>
  <c r="K82"/>
  <c r="N82"/>
  <c r="K19" i="127"/>
  <c r="L19"/>
  <c r="V19"/>
  <c r="Y19"/>
  <c r="I71" i="124"/>
  <c r="K71"/>
  <c r="L71"/>
  <c r="V71"/>
  <c r="Y71"/>
  <c r="H71"/>
  <c r="H19" i="127"/>
  <c r="Z15"/>
  <c r="M15"/>
  <c r="T15"/>
  <c r="J15"/>
  <c r="M14"/>
  <c r="R14"/>
  <c r="J14"/>
  <c r="J19"/>
  <c r="Z15" i="125"/>
  <c r="J15"/>
  <c r="J14"/>
  <c r="M14"/>
  <c r="N14"/>
  <c r="O14"/>
  <c r="Q14" s="1"/>
  <c r="S14" s="1"/>
  <c r="U14" s="1"/>
  <c r="X14" s="1"/>
  <c r="Z14" s="1"/>
  <c r="AA14" s="1"/>
  <c r="P14"/>
  <c r="R14"/>
  <c r="T14"/>
  <c r="H17"/>
  <c r="D4" i="120"/>
  <c r="D39" s="1"/>
  <c r="D72" s="1"/>
  <c r="D94" s="1"/>
  <c r="H42" i="123"/>
  <c r="K42"/>
  <c r="N42"/>
  <c r="S42"/>
  <c r="H46"/>
  <c r="K46"/>
  <c r="N46"/>
  <c r="AA45"/>
  <c r="H45"/>
  <c r="K45"/>
  <c r="H44"/>
  <c r="K44"/>
  <c r="N44"/>
  <c r="AA43"/>
  <c r="N43"/>
  <c r="H43"/>
  <c r="Y51"/>
  <c r="AA51"/>
  <c r="H51"/>
  <c r="K51"/>
  <c r="AB51"/>
  <c r="H45" i="120"/>
  <c r="K45"/>
  <c r="N45"/>
  <c r="G66" i="124"/>
  <c r="J66"/>
  <c r="M66"/>
  <c r="P66"/>
  <c r="G65"/>
  <c r="J65"/>
  <c r="AA28" i="123"/>
  <c r="Z112" i="120"/>
  <c r="Y37" i="124"/>
  <c r="I37"/>
  <c r="H37"/>
  <c r="G12"/>
  <c r="J12"/>
  <c r="G13"/>
  <c r="J13"/>
  <c r="M13"/>
  <c r="G14"/>
  <c r="J14"/>
  <c r="M14"/>
  <c r="N14"/>
  <c r="G15"/>
  <c r="J15"/>
  <c r="G16"/>
  <c r="J16"/>
  <c r="G17"/>
  <c r="J17"/>
  <c r="G11"/>
  <c r="J11"/>
  <c r="M11"/>
  <c r="H87" i="123"/>
  <c r="K87"/>
  <c r="N87"/>
  <c r="H85"/>
  <c r="K85"/>
  <c r="N85"/>
  <c r="H82"/>
  <c r="K82"/>
  <c r="N82"/>
  <c r="H81"/>
  <c r="K81"/>
  <c r="H72"/>
  <c r="K72"/>
  <c r="N72"/>
  <c r="H73"/>
  <c r="K73"/>
  <c r="N73"/>
  <c r="H74"/>
  <c r="K74"/>
  <c r="H75"/>
  <c r="K75"/>
  <c r="N75"/>
  <c r="H76"/>
  <c r="K76"/>
  <c r="N76"/>
  <c r="H77"/>
  <c r="K77"/>
  <c r="N77"/>
  <c r="H78"/>
  <c r="K78"/>
  <c r="H71"/>
  <c r="K71"/>
  <c r="N71"/>
  <c r="H60"/>
  <c r="H52"/>
  <c r="K52"/>
  <c r="N52"/>
  <c r="O52"/>
  <c r="H53"/>
  <c r="K53"/>
  <c r="N53"/>
  <c r="H54"/>
  <c r="K54"/>
  <c r="N54"/>
  <c r="H55"/>
  <c r="K55"/>
  <c r="N55"/>
  <c r="H56"/>
  <c r="K56"/>
  <c r="N56"/>
  <c r="O56"/>
  <c r="P56"/>
  <c r="H57"/>
  <c r="K57"/>
  <c r="H50"/>
  <c r="K50"/>
  <c r="H49"/>
  <c r="K49"/>
  <c r="H48"/>
  <c r="K48"/>
  <c r="N48"/>
  <c r="H47"/>
  <c r="K47"/>
  <c r="N47"/>
  <c r="S47"/>
  <c r="H41"/>
  <c r="K41"/>
  <c r="H28"/>
  <c r="K28"/>
  <c r="N28"/>
  <c r="Q28"/>
  <c r="H27"/>
  <c r="K27"/>
  <c r="N27"/>
  <c r="H25"/>
  <c r="K25"/>
  <c r="N25"/>
  <c r="H23"/>
  <c r="K23"/>
  <c r="N23"/>
  <c r="H21"/>
  <c r="K21"/>
  <c r="H18"/>
  <c r="K18"/>
  <c r="N18"/>
  <c r="U18"/>
  <c r="H14"/>
  <c r="K14"/>
  <c r="N14"/>
  <c r="U14"/>
  <c r="G23" i="126"/>
  <c r="H110" i="120"/>
  <c r="K110"/>
  <c r="N110"/>
  <c r="H109"/>
  <c r="K109"/>
  <c r="N109"/>
  <c r="H108"/>
  <c r="K108"/>
  <c r="N108"/>
  <c r="U108"/>
  <c r="H101"/>
  <c r="K101"/>
  <c r="N101"/>
  <c r="U101"/>
  <c r="H102"/>
  <c r="K102"/>
  <c r="N102"/>
  <c r="H103"/>
  <c r="K103"/>
  <c r="N103"/>
  <c r="H104"/>
  <c r="K104"/>
  <c r="N104"/>
  <c r="S104"/>
  <c r="H105"/>
  <c r="K105"/>
  <c r="N105"/>
  <c r="H106"/>
  <c r="K106"/>
  <c r="N106"/>
  <c r="Q106"/>
  <c r="H100"/>
  <c r="K100"/>
  <c r="N100"/>
  <c r="H90"/>
  <c r="K90"/>
  <c r="N90"/>
  <c r="H89"/>
  <c r="K89"/>
  <c r="N89"/>
  <c r="H87"/>
  <c r="K87"/>
  <c r="N87"/>
  <c r="H78"/>
  <c r="K78"/>
  <c r="H68"/>
  <c r="K68"/>
  <c r="N68"/>
  <c r="U68"/>
  <c r="H65"/>
  <c r="K65"/>
  <c r="H64"/>
  <c r="K64"/>
  <c r="H63"/>
  <c r="K63"/>
  <c r="N63"/>
  <c r="H62"/>
  <c r="K62"/>
  <c r="N62"/>
  <c r="H61"/>
  <c r="K61"/>
  <c r="N61"/>
  <c r="H60"/>
  <c r="K60"/>
  <c r="N60"/>
  <c r="H57"/>
  <c r="K57"/>
  <c r="H56"/>
  <c r="K56"/>
  <c r="N56"/>
  <c r="H54"/>
  <c r="K54"/>
  <c r="N54"/>
  <c r="H52"/>
  <c r="K52"/>
  <c r="N52"/>
  <c r="U52"/>
  <c r="H48"/>
  <c r="K48"/>
  <c r="N48"/>
  <c r="H47"/>
  <c r="K47"/>
  <c r="N47"/>
  <c r="H44"/>
  <c r="K44"/>
  <c r="N44"/>
  <c r="H34"/>
  <c r="K34"/>
  <c r="N34"/>
  <c r="U34"/>
  <c r="H32"/>
  <c r="K32"/>
  <c r="N32"/>
  <c r="S32"/>
  <c r="H31"/>
  <c r="K31"/>
  <c r="N31"/>
  <c r="H29"/>
  <c r="K29"/>
  <c r="N29"/>
  <c r="H26"/>
  <c r="K26"/>
  <c r="N26"/>
  <c r="H24"/>
  <c r="K24"/>
  <c r="N24"/>
  <c r="H22"/>
  <c r="K22"/>
  <c r="H21"/>
  <c r="K21"/>
  <c r="N21"/>
  <c r="H17"/>
  <c r="K17"/>
  <c r="H12"/>
  <c r="K12"/>
  <c r="H14"/>
  <c r="K14"/>
  <c r="N14"/>
  <c r="S14"/>
  <c r="H15"/>
  <c r="K15"/>
  <c r="H11"/>
  <c r="K11"/>
  <c r="F20" i="126"/>
  <c r="I20"/>
  <c r="L20"/>
  <c r="F12"/>
  <c r="I12"/>
  <c r="F13"/>
  <c r="I13"/>
  <c r="F14"/>
  <c r="I14"/>
  <c r="L14"/>
  <c r="F15"/>
  <c r="I15"/>
  <c r="L15"/>
  <c r="F16"/>
  <c r="I16"/>
  <c r="L16"/>
  <c r="M16"/>
  <c r="F17"/>
  <c r="I17"/>
  <c r="L17"/>
  <c r="F18"/>
  <c r="I18"/>
  <c r="L18"/>
  <c r="F19"/>
  <c r="L19"/>
  <c r="S19"/>
  <c r="F21"/>
  <c r="O21"/>
  <c r="F11"/>
  <c r="I11"/>
  <c r="M13" i="125"/>
  <c r="J13"/>
  <c r="J17"/>
  <c r="M12"/>
  <c r="T12"/>
  <c r="J12"/>
  <c r="M88" i="123"/>
  <c r="J88"/>
  <c r="J112" i="120"/>
  <c r="M112"/>
  <c r="N12" i="125"/>
  <c r="O12"/>
  <c r="Q12" s="1"/>
  <c r="S12" s="1"/>
  <c r="U12" s="1"/>
  <c r="X12" s="1"/>
  <c r="Z12" s="1"/>
  <c r="AA12" s="1"/>
  <c r="M21" i="126"/>
  <c r="Q21"/>
  <c r="L21"/>
  <c r="N21"/>
  <c r="P21" s="1"/>
  <c r="R21" s="1"/>
  <c r="T21" s="1"/>
  <c r="S21"/>
  <c r="M19"/>
  <c r="P12" i="125"/>
  <c r="R12"/>
  <c r="O14" i="126"/>
  <c r="L12"/>
  <c r="T14" i="127"/>
  <c r="T19" s="1"/>
  <c r="R15"/>
  <c r="R19" s="1"/>
  <c r="Q60" i="120"/>
  <c r="I112"/>
  <c r="H13"/>
  <c r="K13"/>
  <c r="O43" i="123"/>
  <c r="P15" i="127"/>
  <c r="Q105" i="120"/>
  <c r="N78"/>
  <c r="S58"/>
  <c r="U61"/>
  <c r="M19" i="127"/>
  <c r="N15"/>
  <c r="O15"/>
  <c r="Q15" s="1"/>
  <c r="N14"/>
  <c r="N19" s="1"/>
  <c r="P14"/>
  <c r="P19" s="1"/>
  <c r="O14"/>
  <c r="O19" s="1"/>
  <c r="Q66" i="120"/>
  <c r="N65"/>
  <c r="S66"/>
  <c r="O83" i="123"/>
  <c r="P83"/>
  <c r="R83" s="1"/>
  <c r="T83" s="1"/>
  <c r="V83" s="1"/>
  <c r="Q83"/>
  <c r="N58"/>
  <c r="O108" i="120"/>
  <c r="Q108"/>
  <c r="Q68"/>
  <c r="O80"/>
  <c r="Q58"/>
  <c r="O82"/>
  <c r="S108"/>
  <c r="O58"/>
  <c r="P58"/>
  <c r="R58" s="1"/>
  <c r="T58" s="1"/>
  <c r="V58" s="1"/>
  <c r="U104"/>
  <c r="U102"/>
  <c r="O110"/>
  <c r="I88" i="123"/>
  <c r="O86"/>
  <c r="P86" s="1"/>
  <c r="R86" s="1"/>
  <c r="T86" s="1"/>
  <c r="V86" s="1"/>
  <c r="N49" i="120"/>
  <c r="O49"/>
  <c r="S49"/>
  <c r="Q29"/>
  <c r="Z88" i="123"/>
  <c r="Q86"/>
  <c r="U82"/>
  <c r="U86"/>
  <c r="U43"/>
  <c r="Q43"/>
  <c r="S43"/>
  <c r="P43"/>
  <c r="R43" s="1"/>
  <c r="T43" s="1"/>
  <c r="V43" s="1"/>
  <c r="X43" s="1"/>
  <c r="AB43" s="1"/>
  <c r="Q16"/>
  <c r="U83"/>
  <c r="S83"/>
  <c r="O79"/>
  <c r="P79"/>
  <c r="R79" s="1"/>
  <c r="T79" s="1"/>
  <c r="V79" s="1"/>
  <c r="S52"/>
  <c r="S72"/>
  <c r="O87"/>
  <c r="S55"/>
  <c r="S14"/>
  <c r="N13" i="125"/>
  <c r="L11" i="126"/>
  <c r="M15"/>
  <c r="S16"/>
  <c r="S14"/>
  <c r="AA15" i="125"/>
  <c r="M11" i="126"/>
  <c r="Q26" i="120"/>
  <c r="AA19"/>
  <c r="O23" i="123"/>
  <c r="O27"/>
  <c r="S27"/>
  <c r="U27"/>
  <c r="Q27"/>
  <c r="P27"/>
  <c r="R27"/>
  <c r="T27" s="1"/>
  <c r="V27" s="1"/>
  <c r="U48"/>
  <c r="O48"/>
  <c r="P48" s="1"/>
  <c r="R48" s="1"/>
  <c r="T48" s="1"/>
  <c r="V48" s="1"/>
  <c r="U20"/>
  <c r="U28"/>
  <c r="U44"/>
  <c r="Q23"/>
  <c r="U47"/>
  <c r="O16"/>
  <c r="P16"/>
  <c r="R16" s="1"/>
  <c r="T16" s="1"/>
  <c r="V16" s="1"/>
  <c r="S16"/>
  <c r="S18"/>
  <c r="O18"/>
  <c r="P18" s="1"/>
  <c r="R18" s="1"/>
  <c r="T18" s="1"/>
  <c r="V18" s="1"/>
  <c r="Q18"/>
  <c r="N49"/>
  <c r="N57"/>
  <c r="Q55"/>
  <c r="O55"/>
  <c r="P55" s="1"/>
  <c r="R55" s="1"/>
  <c r="T55" s="1"/>
  <c r="V55" s="1"/>
  <c r="U55"/>
  <c r="U53"/>
  <c r="Q53"/>
  <c r="O53"/>
  <c r="P53"/>
  <c r="R53" s="1"/>
  <c r="T53" s="1"/>
  <c r="V53" s="1"/>
  <c r="O72"/>
  <c r="Q72"/>
  <c r="P72"/>
  <c r="O82"/>
  <c r="P82"/>
  <c r="S82"/>
  <c r="N45"/>
  <c r="Q46"/>
  <c r="S46"/>
  <c r="U42"/>
  <c r="O42"/>
  <c r="P42" s="1"/>
  <c r="R42" s="1"/>
  <c r="T42" s="1"/>
  <c r="V42" s="1"/>
  <c r="Q42"/>
  <c r="S79"/>
  <c r="Q79"/>
  <c r="S60"/>
  <c r="Q60"/>
  <c r="O60"/>
  <c r="P60"/>
  <c r="R60" s="1"/>
  <c r="T60" s="1"/>
  <c r="V60" s="1"/>
  <c r="N12"/>
  <c r="S28"/>
  <c r="O28"/>
  <c r="P28" s="1"/>
  <c r="R28" s="1"/>
  <c r="T28" s="1"/>
  <c r="V28" s="1"/>
  <c r="X28" s="1"/>
  <c r="AB28" s="1"/>
  <c r="K88"/>
  <c r="O14"/>
  <c r="P14" s="1"/>
  <c r="R14" s="1"/>
  <c r="T14" s="1"/>
  <c r="V14" s="1"/>
  <c r="Q14"/>
  <c r="U60"/>
  <c r="Q82"/>
  <c r="U46"/>
  <c r="U79"/>
  <c r="S53"/>
  <c r="U72"/>
  <c r="O46"/>
  <c r="P46" s="1"/>
  <c r="R46" s="1"/>
  <c r="T46" s="1"/>
  <c r="V46" s="1"/>
  <c r="S58"/>
  <c r="U25"/>
  <c r="O47"/>
  <c r="P47"/>
  <c r="R47" s="1"/>
  <c r="T47" s="1"/>
  <c r="V47" s="1"/>
  <c r="Q47"/>
  <c r="Q56"/>
  <c r="S56"/>
  <c r="U56"/>
  <c r="Q52"/>
  <c r="U52"/>
  <c r="P52"/>
  <c r="R52" s="1"/>
  <c r="T52" s="1"/>
  <c r="V52" s="1"/>
  <c r="U71"/>
  <c r="N78"/>
  <c r="N74"/>
  <c r="N81"/>
  <c r="Q87"/>
  <c r="U87"/>
  <c r="P87"/>
  <c r="R87" s="1"/>
  <c r="T87" s="1"/>
  <c r="V87" s="1"/>
  <c r="S87"/>
  <c r="S48"/>
  <c r="Q48"/>
  <c r="S44"/>
  <c r="O81"/>
  <c r="S81"/>
  <c r="P81"/>
  <c r="Q81"/>
  <c r="U81"/>
  <c r="Q74"/>
  <c r="O78"/>
  <c r="U78"/>
  <c r="P78"/>
  <c r="R78" s="1"/>
  <c r="T78" s="1"/>
  <c r="V78" s="1"/>
  <c r="Q78"/>
  <c r="S78"/>
  <c r="O49"/>
  <c r="Q49"/>
  <c r="U49"/>
  <c r="Q45"/>
  <c r="U45"/>
  <c r="R72"/>
  <c r="S57"/>
  <c r="R81"/>
  <c r="T81"/>
  <c r="V81" s="1"/>
  <c r="N19" i="120"/>
  <c r="Q87"/>
  <c r="O45" i="123"/>
  <c r="P45"/>
  <c r="R45" s="1"/>
  <c r="T45" s="1"/>
  <c r="V45" s="1"/>
  <c r="X45" s="1"/>
  <c r="AB45" s="1"/>
  <c r="S45"/>
  <c r="O12"/>
  <c r="Q11" i="126"/>
  <c r="O18"/>
  <c r="Q14" i="127"/>
  <c r="S14"/>
  <c r="S61" i="120"/>
  <c r="O61"/>
  <c r="P61"/>
  <c r="R61" s="1"/>
  <c r="T61" s="1"/>
  <c r="V61" s="1"/>
  <c r="Q61"/>
  <c r="Q63"/>
  <c r="S63"/>
  <c r="P49"/>
  <c r="Q65"/>
  <c r="O65"/>
  <c r="P65" s="1"/>
  <c r="R65" s="1"/>
  <c r="U78"/>
  <c r="Q12" i="126"/>
  <c r="Q14" i="120"/>
  <c r="O14"/>
  <c r="P14" s="1"/>
  <c r="R14" s="1"/>
  <c r="T14" s="1"/>
  <c r="V14" s="1"/>
  <c r="U14"/>
  <c r="O68"/>
  <c r="P68"/>
  <c r="R68" s="1"/>
  <c r="T68" s="1"/>
  <c r="V68" s="1"/>
  <c r="S68"/>
  <c r="N19" i="126"/>
  <c r="Q19"/>
  <c r="O19"/>
  <c r="U14" i="127"/>
  <c r="S19" i="120"/>
  <c r="O26"/>
  <c r="P26" s="1"/>
  <c r="R26" s="1"/>
  <c r="T26" s="1"/>
  <c r="V26" s="1"/>
  <c r="S26"/>
  <c r="U26"/>
  <c r="N12"/>
  <c r="S21"/>
  <c r="U47"/>
  <c r="Q54"/>
  <c r="N57"/>
  <c r="U57"/>
  <c r="O89"/>
  <c r="U103"/>
  <c r="O103"/>
  <c r="P103"/>
  <c r="R103" s="1"/>
  <c r="T103" s="1"/>
  <c r="V103" s="1"/>
  <c r="S103"/>
  <c r="Q103"/>
  <c r="S84"/>
  <c r="P89"/>
  <c r="O54"/>
  <c r="P54" s="1"/>
  <c r="R54" s="1"/>
  <c r="T54" s="1"/>
  <c r="V54" s="1"/>
  <c r="Q34"/>
  <c r="S34"/>
  <c r="O34"/>
  <c r="P34"/>
  <c r="Q31"/>
  <c r="O48"/>
  <c r="Q104"/>
  <c r="O104"/>
  <c r="P104" s="1"/>
  <c r="R104" s="1"/>
  <c r="T104" s="1"/>
  <c r="V104" s="1"/>
  <c r="O101"/>
  <c r="P101"/>
  <c r="S101"/>
  <c r="Q101"/>
  <c r="Q49"/>
  <c r="U49"/>
  <c r="S45"/>
  <c r="O102"/>
  <c r="P102" s="1"/>
  <c r="R102" s="1"/>
  <c r="T102" s="1"/>
  <c r="V102" s="1"/>
  <c r="Q102"/>
  <c r="S102"/>
  <c r="P82"/>
  <c r="S82"/>
  <c r="U82"/>
  <c r="Q82"/>
  <c r="O78"/>
  <c r="P78"/>
  <c r="R78" s="1"/>
  <c r="T78" s="1"/>
  <c r="V78" s="1"/>
  <c r="S78"/>
  <c r="U24"/>
  <c r="Q78"/>
  <c r="N64"/>
  <c r="U64"/>
  <c r="O52"/>
  <c r="P52"/>
  <c r="R52" s="1"/>
  <c r="T52" s="1"/>
  <c r="V52" s="1"/>
  <c r="Q52"/>
  <c r="S52"/>
  <c r="O56"/>
  <c r="P56" s="1"/>
  <c r="R56" s="1"/>
  <c r="T56" s="1"/>
  <c r="V56" s="1"/>
  <c r="Q56"/>
  <c r="S56"/>
  <c r="U56"/>
  <c r="O106"/>
  <c r="P106" s="1"/>
  <c r="R106" s="1"/>
  <c r="T106" s="1"/>
  <c r="V106" s="1"/>
  <c r="U106"/>
  <c r="S106"/>
  <c r="AB19"/>
  <c r="U105"/>
  <c r="O105"/>
  <c r="P105"/>
  <c r="R105" s="1"/>
  <c r="T105" s="1"/>
  <c r="V105" s="1"/>
  <c r="S105"/>
  <c r="S110"/>
  <c r="Q110"/>
  <c r="U110"/>
  <c r="P108"/>
  <c r="R108" s="1"/>
  <c r="T108" s="1"/>
  <c r="V108" s="1"/>
  <c r="O66"/>
  <c r="P66" s="1"/>
  <c r="R66" s="1"/>
  <c r="T66" s="1"/>
  <c r="V66" s="1"/>
  <c r="U100"/>
  <c r="S100"/>
  <c r="S79"/>
  <c r="R101"/>
  <c r="T101" s="1"/>
  <c r="V101" s="1"/>
  <c r="Q12"/>
  <c r="U12"/>
  <c r="S12"/>
  <c r="O12"/>
  <c r="P12" s="1"/>
  <c r="R12" s="1"/>
  <c r="T12" s="1"/>
  <c r="V12" s="1"/>
  <c r="Q64"/>
  <c r="O64"/>
  <c r="P64" s="1"/>
  <c r="R64" s="1"/>
  <c r="T64" s="1"/>
  <c r="V64" s="1"/>
  <c r="R82"/>
  <c r="T82"/>
  <c r="V82" s="1"/>
  <c r="S64"/>
  <c r="R34"/>
  <c r="T34"/>
  <c r="V34" s="1"/>
  <c r="O57"/>
  <c r="S57"/>
  <c r="P57"/>
  <c r="M29" i="124"/>
  <c r="R67"/>
  <c r="P67"/>
  <c r="N67"/>
  <c r="O67" s="1"/>
  <c r="Q67" s="1"/>
  <c r="S67" s="1"/>
  <c r="U67" s="1"/>
  <c r="T67"/>
  <c r="J71"/>
  <c r="M65"/>
  <c r="P65"/>
  <c r="P71"/>
  <c r="R11"/>
  <c r="P11"/>
  <c r="N11"/>
  <c r="O11"/>
  <c r="Q11" s="1"/>
  <c r="S11" s="1"/>
  <c r="U11" s="1"/>
  <c r="T11"/>
  <c r="R66"/>
  <c r="N66"/>
  <c r="T66"/>
  <c r="R19"/>
  <c r="T19"/>
  <c r="P19"/>
  <c r="N19"/>
  <c r="O19"/>
  <c r="Q19" s="1"/>
  <c r="S19" s="1"/>
  <c r="U19" s="1"/>
  <c r="N18"/>
  <c r="O18" s="1"/>
  <c r="Q18" s="1"/>
  <c r="T18"/>
  <c r="P18"/>
  <c r="T14"/>
  <c r="R20"/>
  <c r="N20"/>
  <c r="O20"/>
  <c r="Q20" s="1"/>
  <c r="S20" s="1"/>
  <c r="U20" s="1"/>
  <c r="P20"/>
  <c r="M22"/>
  <c r="N22"/>
  <c r="P14"/>
  <c r="R21"/>
  <c r="N21"/>
  <c r="O21"/>
  <c r="Q21" s="1"/>
  <c r="S21" s="1"/>
  <c r="U21" s="1"/>
  <c r="T21"/>
  <c r="M12"/>
  <c r="P29"/>
  <c r="R29"/>
  <c r="N29"/>
  <c r="O29" s="1"/>
  <c r="Q29" s="1"/>
  <c r="S29" s="1"/>
  <c r="U29" s="1"/>
  <c r="T29"/>
  <c r="R65"/>
  <c r="R71" s="1"/>
  <c r="T22"/>
  <c r="P22"/>
  <c r="R22"/>
  <c r="U32" i="120"/>
  <c r="O32"/>
  <c r="Q32"/>
  <c r="P32"/>
  <c r="R32"/>
  <c r="T32" s="1"/>
  <c r="V32" s="1"/>
  <c r="AA32"/>
  <c r="AB32"/>
  <c r="R13" i="124"/>
  <c r="T13"/>
  <c r="Q62" i="120"/>
  <c r="S62"/>
  <c r="O62"/>
  <c r="P62" s="1"/>
  <c r="R62" s="1"/>
  <c r="T62" s="1"/>
  <c r="V62" s="1"/>
  <c r="U62"/>
  <c r="Q90"/>
  <c r="O90"/>
  <c r="S90"/>
  <c r="U90"/>
  <c r="P90"/>
  <c r="R90" s="1"/>
  <c r="T90" s="1"/>
  <c r="V90" s="1"/>
  <c r="X14" i="127"/>
  <c r="P19" i="126"/>
  <c r="R19"/>
  <c r="T19" s="1"/>
  <c r="R49" i="120"/>
  <c r="T49" s="1"/>
  <c r="V49" s="1"/>
  <c r="Y49" s="1"/>
  <c r="O19"/>
  <c r="U19"/>
  <c r="Q19"/>
  <c r="U74" i="123"/>
  <c r="S74"/>
  <c r="Q12"/>
  <c r="U12"/>
  <c r="S12"/>
  <c r="P12"/>
  <c r="N13" i="120"/>
  <c r="M12" i="126"/>
  <c r="N12"/>
  <c r="S12"/>
  <c r="O12"/>
  <c r="M18"/>
  <c r="N18"/>
  <c r="P18" s="1"/>
  <c r="R18" s="1"/>
  <c r="T18" s="1"/>
  <c r="S17"/>
  <c r="O17"/>
  <c r="Q17"/>
  <c r="L13"/>
  <c r="S20"/>
  <c r="M20"/>
  <c r="N20"/>
  <c r="P20" s="1"/>
  <c r="R20" s="1"/>
  <c r="K112" i="120"/>
  <c r="N17"/>
  <c r="Q21"/>
  <c r="U21"/>
  <c r="U29"/>
  <c r="O29"/>
  <c r="S29"/>
  <c r="S31"/>
  <c r="U31"/>
  <c r="U44"/>
  <c r="S44"/>
  <c r="S47"/>
  <c r="O47"/>
  <c r="P47" s="1"/>
  <c r="Q48"/>
  <c r="U48"/>
  <c r="P48"/>
  <c r="R48" s="1"/>
  <c r="S48"/>
  <c r="O60"/>
  <c r="S60"/>
  <c r="U87"/>
  <c r="S87"/>
  <c r="U89"/>
  <c r="S89"/>
  <c r="S109"/>
  <c r="U109"/>
  <c r="N21" i="123"/>
  <c r="S25"/>
  <c r="Q25"/>
  <c r="O25"/>
  <c r="P25" s="1"/>
  <c r="R25" s="1"/>
  <c r="T25" s="1"/>
  <c r="V25" s="1"/>
  <c r="N41"/>
  <c r="N50"/>
  <c r="O57"/>
  <c r="P57" s="1"/>
  <c r="R57" s="1"/>
  <c r="Q57"/>
  <c r="U57"/>
  <c r="R56"/>
  <c r="T56" s="1"/>
  <c r="V56" s="1"/>
  <c r="Y56" s="1"/>
  <c r="O54"/>
  <c r="U54"/>
  <c r="S54"/>
  <c r="P54"/>
  <c r="S71"/>
  <c r="O71"/>
  <c r="P71" s="1"/>
  <c r="R71" s="1"/>
  <c r="T71" s="1"/>
  <c r="V71" s="1"/>
  <c r="Q71"/>
  <c r="S77"/>
  <c r="U77"/>
  <c r="Q77"/>
  <c r="Q76"/>
  <c r="S76"/>
  <c r="U76"/>
  <c r="O76"/>
  <c r="U75"/>
  <c r="O75"/>
  <c r="S75"/>
  <c r="P75"/>
  <c r="O73"/>
  <c r="P73"/>
  <c r="R73" s="1"/>
  <c r="T73" s="1"/>
  <c r="V73" s="1"/>
  <c r="X73" s="1"/>
  <c r="U73"/>
  <c r="S73"/>
  <c r="U85"/>
  <c r="Q85"/>
  <c r="O85"/>
  <c r="S85"/>
  <c r="P85"/>
  <c r="Q45" i="120"/>
  <c r="U45"/>
  <c r="O44" i="123"/>
  <c r="P44" s="1"/>
  <c r="Q44"/>
  <c r="Q79" i="120"/>
  <c r="U79"/>
  <c r="O79"/>
  <c r="P79" s="1"/>
  <c r="R79" s="1"/>
  <c r="T79" s="1"/>
  <c r="Q80"/>
  <c r="U80"/>
  <c r="P80"/>
  <c r="R80" s="1"/>
  <c r="T80" s="1"/>
  <c r="V80" s="1"/>
  <c r="X80" s="1"/>
  <c r="Q84"/>
  <c r="U84"/>
  <c r="Q20" i="123"/>
  <c r="S20"/>
  <c r="O20"/>
  <c r="P20" s="1"/>
  <c r="R20" s="1"/>
  <c r="T20" s="1"/>
  <c r="V20" s="1"/>
  <c r="Y20" s="1"/>
  <c r="O22" i="124"/>
  <c r="Q22"/>
  <c r="S22" s="1"/>
  <c r="U22" s="1"/>
  <c r="P12"/>
  <c r="M71"/>
  <c r="N65"/>
  <c r="O65"/>
  <c r="O71" s="1"/>
  <c r="T65"/>
  <c r="T71" s="1"/>
  <c r="R14"/>
  <c r="O14"/>
  <c r="Q14"/>
  <c r="S14" s="1"/>
  <c r="U14" s="1"/>
  <c r="R18"/>
  <c r="O66"/>
  <c r="Q66" s="1"/>
  <c r="S66" s="1"/>
  <c r="U66" s="1"/>
  <c r="Q57" i="120"/>
  <c r="R57" s="1"/>
  <c r="T57" s="1"/>
  <c r="V57" s="1"/>
  <c r="N11"/>
  <c r="Q109"/>
  <c r="N22"/>
  <c r="S80"/>
  <c r="Q44"/>
  <c r="U60"/>
  <c r="P60"/>
  <c r="R60" s="1"/>
  <c r="T60" s="1"/>
  <c r="V60" s="1"/>
  <c r="O21"/>
  <c r="P21" s="1"/>
  <c r="R21" s="1"/>
  <c r="T21" s="1"/>
  <c r="V21" s="1"/>
  <c r="O31"/>
  <c r="P31"/>
  <c r="R31" s="1"/>
  <c r="T31" s="1"/>
  <c r="V31" s="1"/>
  <c r="P19"/>
  <c r="R19" s="1"/>
  <c r="T19" s="1"/>
  <c r="O84"/>
  <c r="P84"/>
  <c r="R84" s="1"/>
  <c r="T84" s="1"/>
  <c r="V84" s="1"/>
  <c r="Y84" s="1"/>
  <c r="Q89"/>
  <c r="R89" s="1"/>
  <c r="T89" s="1"/>
  <c r="V89" s="1"/>
  <c r="Q47"/>
  <c r="W14" i="127"/>
  <c r="O44" i="120"/>
  <c r="P44" s="1"/>
  <c r="R44" s="1"/>
  <c r="T44" s="1"/>
  <c r="V44" s="1"/>
  <c r="O45"/>
  <c r="P45"/>
  <c r="O74" i="123"/>
  <c r="P74"/>
  <c r="R74" s="1"/>
  <c r="T74" s="1"/>
  <c r="V74" s="1"/>
  <c r="X74" s="1"/>
  <c r="O87" i="120"/>
  <c r="P87"/>
  <c r="R87" s="1"/>
  <c r="T87" s="1"/>
  <c r="V87" s="1"/>
  <c r="T72" i="123"/>
  <c r="V72" s="1"/>
  <c r="Q73"/>
  <c r="Q54"/>
  <c r="P76"/>
  <c r="R76"/>
  <c r="T76" s="1"/>
  <c r="V76" s="1"/>
  <c r="R82"/>
  <c r="T82"/>
  <c r="V82" s="1"/>
  <c r="P49"/>
  <c r="R49"/>
  <c r="S49"/>
  <c r="O77"/>
  <c r="P77" s="1"/>
  <c r="R77" s="1"/>
  <c r="T77" s="1"/>
  <c r="V77" s="1"/>
  <c r="P29" i="120"/>
  <c r="R29"/>
  <c r="Q20" i="126"/>
  <c r="Q18"/>
  <c r="M17"/>
  <c r="N17"/>
  <c r="P17" s="1"/>
  <c r="R17" s="1"/>
  <c r="T17" s="1"/>
  <c r="Q75" i="123"/>
  <c r="O109" i="120"/>
  <c r="P109"/>
  <c r="R109" s="1"/>
  <c r="T109" s="1"/>
  <c r="V109" s="1"/>
  <c r="U58" i="123"/>
  <c r="Q58"/>
  <c r="O58"/>
  <c r="P58" s="1"/>
  <c r="S18" i="126"/>
  <c r="O20"/>
  <c r="Q15"/>
  <c r="N15"/>
  <c r="S15"/>
  <c r="O15"/>
  <c r="N15" i="120"/>
  <c r="Q24"/>
  <c r="O24"/>
  <c r="P24"/>
  <c r="S24"/>
  <c r="U54"/>
  <c r="S54"/>
  <c r="S11" i="126"/>
  <c r="O11"/>
  <c r="N11"/>
  <c r="P11"/>
  <c r="R11" s="1"/>
  <c r="T11" s="1"/>
  <c r="V11" s="1"/>
  <c r="P13" i="125"/>
  <c r="R13"/>
  <c r="O13"/>
  <c r="Q13"/>
  <c r="T13"/>
  <c r="I23" i="126"/>
  <c r="Q16"/>
  <c r="O16"/>
  <c r="N16"/>
  <c r="P16"/>
  <c r="R16" s="1"/>
  <c r="T16" s="1"/>
  <c r="Q14"/>
  <c r="M14"/>
  <c r="N14" s="1"/>
  <c r="P14" s="1"/>
  <c r="R14" s="1"/>
  <c r="T14" s="1"/>
  <c r="O63" i="120"/>
  <c r="P63"/>
  <c r="R63" s="1"/>
  <c r="T63" s="1"/>
  <c r="U63"/>
  <c r="U65"/>
  <c r="S65"/>
  <c r="T65"/>
  <c r="V65" s="1"/>
  <c r="O100"/>
  <c r="P100" s="1"/>
  <c r="Q100"/>
  <c r="P110"/>
  <c r="R110"/>
  <c r="T110" s="1"/>
  <c r="V110" s="1"/>
  <c r="S23" i="123"/>
  <c r="U23"/>
  <c r="P23"/>
  <c r="R23"/>
  <c r="T23" s="1"/>
  <c r="V23"/>
  <c r="Y23" s="1"/>
  <c r="AA23" s="1"/>
  <c r="Y74"/>
  <c r="AA74" s="1"/>
  <c r="Y44" i="120"/>
  <c r="AA44" s="1"/>
  <c r="X44"/>
  <c r="X84"/>
  <c r="AA84"/>
  <c r="Y73" i="123"/>
  <c r="AA73" s="1"/>
  <c r="X23"/>
  <c r="W14" i="126"/>
  <c r="Y14" s="1"/>
  <c r="V14"/>
  <c r="Z14" s="1"/>
  <c r="W16"/>
  <c r="Y16" s="1"/>
  <c r="V16"/>
  <c r="Z16" s="1"/>
  <c r="W11"/>
  <c r="S15" i="120"/>
  <c r="U15"/>
  <c r="Q15"/>
  <c r="Y60"/>
  <c r="AA60" s="1"/>
  <c r="X60"/>
  <c r="AB60" s="1"/>
  <c r="S22"/>
  <c r="U22"/>
  <c r="Q22"/>
  <c r="X14" i="124"/>
  <c r="Z14" s="1"/>
  <c r="W14"/>
  <c r="N71"/>
  <c r="X20" i="123"/>
  <c r="AA20"/>
  <c r="Y80" i="120"/>
  <c r="AA80" s="1"/>
  <c r="R44" i="123"/>
  <c r="T44" s="1"/>
  <c r="V44"/>
  <c r="R54"/>
  <c r="T54"/>
  <c r="V54" s="1"/>
  <c r="X56"/>
  <c r="AA56"/>
  <c r="O21"/>
  <c r="Q21"/>
  <c r="P21"/>
  <c r="S21"/>
  <c r="U21"/>
  <c r="N88"/>
  <c r="R47" i="120"/>
  <c r="T47" s="1"/>
  <c r="V47"/>
  <c r="S17"/>
  <c r="U17"/>
  <c r="Q17"/>
  <c r="T20" i="126"/>
  <c r="P12"/>
  <c r="R12"/>
  <c r="T12" s="1"/>
  <c r="S13" i="120"/>
  <c r="U13"/>
  <c r="Q13"/>
  <c r="T57" i="123"/>
  <c r="V57" s="1"/>
  <c r="X49" i="120"/>
  <c r="AA49"/>
  <c r="Y62"/>
  <c r="AA62" s="1"/>
  <c r="X62"/>
  <c r="R100"/>
  <c r="T100"/>
  <c r="V100" s="1"/>
  <c r="V63"/>
  <c r="S13" i="125"/>
  <c r="U13"/>
  <c r="X13" s="1"/>
  <c r="Z13" s="1"/>
  <c r="AA13" s="1"/>
  <c r="AA17" s="1"/>
  <c r="X42" i="123"/>
  <c r="Y42"/>
  <c r="AA42" s="1"/>
  <c r="AB42" s="1"/>
  <c r="R24" i="120"/>
  <c r="T24" s="1"/>
  <c r="V24" s="1"/>
  <c r="O15"/>
  <c r="P15"/>
  <c r="R15" s="1"/>
  <c r="T15" s="1"/>
  <c r="V15" s="1"/>
  <c r="P15" i="126"/>
  <c r="R15" s="1"/>
  <c r="T15" s="1"/>
  <c r="R58" i="123"/>
  <c r="T58"/>
  <c r="V58" s="1"/>
  <c r="T29" i="120"/>
  <c r="V29" s="1"/>
  <c r="T49" i="123"/>
  <c r="V49" s="1"/>
  <c r="Y82"/>
  <c r="AA82" s="1"/>
  <c r="X82"/>
  <c r="X72"/>
  <c r="Y72"/>
  <c r="AA72"/>
  <c r="R45" i="120"/>
  <c r="T45"/>
  <c r="V45" s="1"/>
  <c r="X26"/>
  <c r="Y26"/>
  <c r="AA26" s="1"/>
  <c r="V19"/>
  <c r="S11"/>
  <c r="S112"/>
  <c r="N112"/>
  <c r="O11"/>
  <c r="Q11"/>
  <c r="Q112"/>
  <c r="U11"/>
  <c r="U112"/>
  <c r="V79"/>
  <c r="R85" i="123"/>
  <c r="T85" s="1"/>
  <c r="V85" s="1"/>
  <c r="R75"/>
  <c r="T75"/>
  <c r="V75" s="1"/>
  <c r="O50"/>
  <c r="S50"/>
  <c r="P50"/>
  <c r="U50"/>
  <c r="Q50"/>
  <c r="U41"/>
  <c r="Q41"/>
  <c r="Q88" s="1"/>
  <c r="O41"/>
  <c r="O88" s="1"/>
  <c r="S41"/>
  <c r="T48" i="120"/>
  <c r="V48"/>
  <c r="Y48" s="1"/>
  <c r="AA48" s="1"/>
  <c r="O22"/>
  <c r="P22" s="1"/>
  <c r="R22" s="1"/>
  <c r="T22" s="1"/>
  <c r="V22" s="1"/>
  <c r="O17"/>
  <c r="P17" s="1"/>
  <c r="R17" s="1"/>
  <c r="T17" s="1"/>
  <c r="V17" s="1"/>
  <c r="Y17" s="1"/>
  <c r="AA17" s="1"/>
  <c r="AB17" s="1"/>
  <c r="S13" i="126"/>
  <c r="O13"/>
  <c r="M13"/>
  <c r="N13" s="1"/>
  <c r="P13" s="1"/>
  <c r="R13" s="1"/>
  <c r="T13" s="1"/>
  <c r="Q13"/>
  <c r="O13" i="120"/>
  <c r="P13" s="1"/>
  <c r="R13" s="1"/>
  <c r="R12" i="123"/>
  <c r="U88"/>
  <c r="V19" i="126"/>
  <c r="W19"/>
  <c r="Y19"/>
  <c r="Z19" s="1"/>
  <c r="Z14" i="127"/>
  <c r="Z19"/>
  <c r="X19"/>
  <c r="X48" i="120"/>
  <c r="AB48" s="1"/>
  <c r="R50" i="123"/>
  <c r="T50" s="1"/>
  <c r="V50" s="1"/>
  <c r="O112" i="120"/>
  <c r="Y57" i="123"/>
  <c r="AA57" s="1"/>
  <c r="X57"/>
  <c r="AB57" s="1"/>
  <c r="W20" i="126"/>
  <c r="Y20" s="1"/>
  <c r="V20"/>
  <c r="Z20" s="1"/>
  <c r="Y54" i="123"/>
  <c r="AA54" s="1"/>
  <c r="X54"/>
  <c r="AB54" s="1"/>
  <c r="Q65" i="124"/>
  <c r="S65" s="1"/>
  <c r="T12" i="123"/>
  <c r="Y79" i="120"/>
  <c r="AA79" s="1"/>
  <c r="X79"/>
  <c r="AB79" s="1"/>
  <c r="P11"/>
  <c r="AB72" i="123"/>
  <c r="X63" i="120"/>
  <c r="Y63"/>
  <c r="AA63" s="1"/>
  <c r="AB62"/>
  <c r="AB49"/>
  <c r="W12" i="126"/>
  <c r="Y12" s="1"/>
  <c r="V12"/>
  <c r="Z12" s="1"/>
  <c r="Y47" i="120"/>
  <c r="AA47"/>
  <c r="X47"/>
  <c r="R21" i="123"/>
  <c r="T21" s="1"/>
  <c r="AB56"/>
  <c r="Y44"/>
  <c r="AA44" s="1"/>
  <c r="X44"/>
  <c r="AB80" i="120"/>
  <c r="AB20" i="123"/>
  <c r="AA14" i="127"/>
  <c r="Y11" i="126"/>
  <c r="AB73" i="123"/>
  <c r="AB84" i="120"/>
  <c r="AB74" i="123"/>
  <c r="V12"/>
  <c r="AB47" i="120"/>
  <c r="R11"/>
  <c r="T11" s="1"/>
  <c r="Z11" i="126"/>
  <c r="Q71" i="124"/>
  <c r="X12" i="123"/>
  <c r="Y12"/>
  <c r="AA12"/>
  <c r="AB12"/>
  <c r="W67" i="124"/>
  <c r="AA67" s="1"/>
  <c r="X67"/>
  <c r="Z67"/>
  <c r="X29"/>
  <c r="Z29" s="1"/>
  <c r="W29"/>
  <c r="AA29" s="1"/>
  <c r="W21"/>
  <c r="X21"/>
  <c r="Z21"/>
  <c r="AA21" s="1"/>
  <c r="W20"/>
  <c r="X20"/>
  <c r="Z20"/>
  <c r="AA20" s="1"/>
  <c r="X19"/>
  <c r="Z19"/>
  <c r="W19"/>
  <c r="X11"/>
  <c r="W11"/>
  <c r="X22"/>
  <c r="Z22" s="1"/>
  <c r="W22"/>
  <c r="R12"/>
  <c r="T12"/>
  <c r="N12"/>
  <c r="O12"/>
  <c r="Q12" s="1"/>
  <c r="S12" s="1"/>
  <c r="U12" s="1"/>
  <c r="M15"/>
  <c r="J37"/>
  <c r="S18"/>
  <c r="U18"/>
  <c r="X18" s="1"/>
  <c r="Z18" s="1"/>
  <c r="M17"/>
  <c r="M16"/>
  <c r="P13"/>
  <c r="N13"/>
  <c r="O13" s="1"/>
  <c r="Q13" s="1"/>
  <c r="S13" s="1"/>
  <c r="U13" s="1"/>
  <c r="AA14"/>
  <c r="D4" i="123"/>
  <c r="D34" s="1"/>
  <c r="D64" s="1"/>
  <c r="P16" i="124"/>
  <c r="N16"/>
  <c r="O16" s="1"/>
  <c r="Q16" s="1"/>
  <c r="S16" s="1"/>
  <c r="U16" s="1"/>
  <c r="T16"/>
  <c r="R16"/>
  <c r="O15"/>
  <c r="Q15" s="1"/>
  <c r="S15" s="1"/>
  <c r="U15" s="1"/>
  <c r="R15"/>
  <c r="T15"/>
  <c r="N15"/>
  <c r="P15"/>
  <c r="T17"/>
  <c r="N17"/>
  <c r="O17" s="1"/>
  <c r="Q17" s="1"/>
  <c r="S17" s="1"/>
  <c r="U17" s="1"/>
  <c r="R17"/>
  <c r="P17"/>
  <c r="AA19"/>
  <c r="Z11"/>
  <c r="AA11"/>
  <c r="V21" i="123" l="1"/>
  <c r="Y45" i="120"/>
  <c r="AA45" s="1"/>
  <c r="X45"/>
  <c r="Y29"/>
  <c r="AA29" s="1"/>
  <c r="X29"/>
  <c r="X15"/>
  <c r="AB15" s="1"/>
  <c r="Y15"/>
  <c r="AA15" s="1"/>
  <c r="Y24"/>
  <c r="AA24" s="1"/>
  <c r="X24"/>
  <c r="X100"/>
  <c r="AB100" s="1"/>
  <c r="Y100"/>
  <c r="AA100" s="1"/>
  <c r="W17" i="124"/>
  <c r="AA17" s="1"/>
  <c r="X17"/>
  <c r="Z17" s="1"/>
  <c r="W15"/>
  <c r="AA15" s="1"/>
  <c r="X15"/>
  <c r="Z15" s="1"/>
  <c r="X16"/>
  <c r="Z16" s="1"/>
  <c r="W16"/>
  <c r="W13"/>
  <c r="AA13" s="1"/>
  <c r="X13"/>
  <c r="Z13" s="1"/>
  <c r="X12"/>
  <c r="Z12" s="1"/>
  <c r="Z37" s="1"/>
  <c r="W12"/>
  <c r="T112" i="120"/>
  <c r="V11"/>
  <c r="S71" i="124"/>
  <c r="U65"/>
  <c r="Y50" i="123"/>
  <c r="AA50" s="1"/>
  <c r="X50"/>
  <c r="R112" i="120"/>
  <c r="T13"/>
  <c r="V13" s="1"/>
  <c r="W13" i="126"/>
  <c r="V13"/>
  <c r="Y22" i="120"/>
  <c r="AA22" s="1"/>
  <c r="X22"/>
  <c r="Y75" i="123"/>
  <c r="AA75" s="1"/>
  <c r="X75"/>
  <c r="Y85"/>
  <c r="AA85" s="1"/>
  <c r="X85"/>
  <c r="Y49"/>
  <c r="AA49" s="1"/>
  <c r="X49"/>
  <c r="V15" i="126"/>
  <c r="Z15" s="1"/>
  <c r="W15"/>
  <c r="Y15" s="1"/>
  <c r="Y110" i="120"/>
  <c r="AA110" s="1"/>
  <c r="X110"/>
  <c r="X37" i="124"/>
  <c r="AA22"/>
  <c r="AB44" i="123"/>
  <c r="AB63" i="120"/>
  <c r="P112"/>
  <c r="AB26"/>
  <c r="AB82" i="123"/>
  <c r="W17" i="126"/>
  <c r="Y17" s="1"/>
  <c r="V17"/>
  <c r="Z17" s="1"/>
  <c r="Y77" i="123"/>
  <c r="AA77" s="1"/>
  <c r="X77"/>
  <c r="AB77" s="1"/>
  <c r="Y76"/>
  <c r="AA76" s="1"/>
  <c r="X76"/>
  <c r="AB76" s="1"/>
  <c r="Y89" i="120"/>
  <c r="AA89" s="1"/>
  <c r="X89"/>
  <c r="AB89" s="1"/>
  <c r="Y31"/>
  <c r="AA31" s="1"/>
  <c r="X31"/>
  <c r="AB31" s="1"/>
  <c r="Y21"/>
  <c r="AA21" s="1"/>
  <c r="X21"/>
  <c r="AB21" s="1"/>
  <c r="Y57"/>
  <c r="AA57" s="1"/>
  <c r="X57"/>
  <c r="AB57" s="1"/>
  <c r="Y34"/>
  <c r="AA34" s="1"/>
  <c r="X34"/>
  <c r="AB34" s="1"/>
  <c r="X108"/>
  <c r="Y108"/>
  <c r="AA108" s="1"/>
  <c r="X52"/>
  <c r="Y52"/>
  <c r="AA52" s="1"/>
  <c r="Y103"/>
  <c r="AA103" s="1"/>
  <c r="X103"/>
  <c r="AB103" s="1"/>
  <c r="Y14"/>
  <c r="AA14" s="1"/>
  <c r="X14"/>
  <c r="AB14" s="1"/>
  <c r="X61"/>
  <c r="Y61"/>
  <c r="AA61" s="1"/>
  <c r="Y78" i="123"/>
  <c r="AA78" s="1"/>
  <c r="X78"/>
  <c r="AB78" s="1"/>
  <c r="Y52"/>
  <c r="AA52" s="1"/>
  <c r="X52"/>
  <c r="AB52" s="1"/>
  <c r="Y53"/>
  <c r="AA53" s="1"/>
  <c r="X53"/>
  <c r="AB53" s="1"/>
  <c r="Y18"/>
  <c r="AA18" s="1"/>
  <c r="X18"/>
  <c r="AB18" s="1"/>
  <c r="Y48"/>
  <c r="AA48" s="1"/>
  <c r="X48"/>
  <c r="AB48" s="1"/>
  <c r="Y27"/>
  <c r="AA27" s="1"/>
  <c r="X27"/>
  <c r="AB27" s="1"/>
  <c r="Y86"/>
  <c r="AA86" s="1"/>
  <c r="X86"/>
  <c r="AB86" s="1"/>
  <c r="Y83"/>
  <c r="AA83" s="1"/>
  <c r="X83"/>
  <c r="AB83" s="1"/>
  <c r="S15" i="127"/>
  <c r="U15" s="1"/>
  <c r="Q19"/>
  <c r="C4" i="124"/>
  <c r="W18"/>
  <c r="AA18" s="1"/>
  <c r="P41" i="123"/>
  <c r="AB44" i="120"/>
  <c r="Y65"/>
  <c r="AA65" s="1"/>
  <c r="X65"/>
  <c r="AB65" s="1"/>
  <c r="Y109"/>
  <c r="AA109" s="1"/>
  <c r="X109"/>
  <c r="AB109" s="1"/>
  <c r="Y87"/>
  <c r="AA87" s="1"/>
  <c r="X87"/>
  <c r="AB87" s="1"/>
  <c r="X66" i="124"/>
  <c r="Z66" s="1"/>
  <c r="W66"/>
  <c r="AA66" s="1"/>
  <c r="X71" i="123"/>
  <c r="Y71"/>
  <c r="AA71" s="1"/>
  <c r="Y25"/>
  <c r="AA25" s="1"/>
  <c r="X25"/>
  <c r="AB25" s="1"/>
  <c r="W18" i="126"/>
  <c r="Y18" s="1"/>
  <c r="V18"/>
  <c r="Z18" s="1"/>
  <c r="Y90" i="120"/>
  <c r="AA90" s="1"/>
  <c r="X90"/>
  <c r="AB90" s="1"/>
  <c r="Y82"/>
  <c r="AA82" s="1"/>
  <c r="X82"/>
  <c r="AB82" s="1"/>
  <c r="X64"/>
  <c r="Y64"/>
  <c r="AA64" s="1"/>
  <c r="Y12"/>
  <c r="AA12" s="1"/>
  <c r="X12"/>
  <c r="AB12" s="1"/>
  <c r="X101"/>
  <c r="Y101"/>
  <c r="AA101" s="1"/>
  <c r="Y66"/>
  <c r="AA66" s="1"/>
  <c r="X66"/>
  <c r="AB66" s="1"/>
  <c r="Y105"/>
  <c r="AA105" s="1"/>
  <c r="X105"/>
  <c r="AB105" s="1"/>
  <c r="Y106"/>
  <c r="AA106" s="1"/>
  <c r="X106"/>
  <c r="AB106" s="1"/>
  <c r="Y56"/>
  <c r="AA56" s="1"/>
  <c r="X56"/>
  <c r="AB56" s="1"/>
  <c r="Y78"/>
  <c r="AA78" s="1"/>
  <c r="X78"/>
  <c r="AB78" s="1"/>
  <c r="Y102"/>
  <c r="AA102" s="1"/>
  <c r="X102"/>
  <c r="AB102" s="1"/>
  <c r="Y104"/>
  <c r="AA104" s="1"/>
  <c r="X104"/>
  <c r="AB104" s="1"/>
  <c r="Y54"/>
  <c r="AA54" s="1"/>
  <c r="X54"/>
  <c r="AB54" s="1"/>
  <c r="Y68"/>
  <c r="AA68" s="1"/>
  <c r="X68"/>
  <c r="AB68" s="1"/>
  <c r="Y81" i="123"/>
  <c r="AA81" s="1"/>
  <c r="X81"/>
  <c r="AB81" s="1"/>
  <c r="X87"/>
  <c r="Y87"/>
  <c r="AA87" s="1"/>
  <c r="Y47"/>
  <c r="AA47" s="1"/>
  <c r="X47"/>
  <c r="AB47" s="1"/>
  <c r="Y46"/>
  <c r="AA46" s="1"/>
  <c r="X46"/>
  <c r="AB46" s="1"/>
  <c r="X14"/>
  <c r="Y14"/>
  <c r="Y55"/>
  <c r="AA55" s="1"/>
  <c r="X55"/>
  <c r="AB55" s="1"/>
  <c r="Y16"/>
  <c r="AA16" s="1"/>
  <c r="X16"/>
  <c r="AB16" s="1"/>
  <c r="X79"/>
  <c r="AB79" s="1"/>
  <c r="Y79"/>
  <c r="Y58" i="120"/>
  <c r="AA58" s="1"/>
  <c r="X58"/>
  <c r="AB58" s="1"/>
  <c r="S88" i="123"/>
  <c r="AB23"/>
  <c r="S19" i="127"/>
  <c r="AA14" i="123" l="1"/>
  <c r="W23" i="126"/>
  <c r="Y13"/>
  <c r="Y23" s="1"/>
  <c r="Y21" i="123"/>
  <c r="AA21" s="1"/>
  <c r="X21"/>
  <c r="AB14"/>
  <c r="P88"/>
  <c r="R41"/>
  <c r="C5" i="125"/>
  <c r="C58" i="124"/>
  <c r="W15" i="127"/>
  <c r="U19"/>
  <c r="Y13" i="120"/>
  <c r="AA13" s="1"/>
  <c r="X13"/>
  <c r="AB13" s="1"/>
  <c r="X65" i="124"/>
  <c r="W65"/>
  <c r="U71"/>
  <c r="V112" i="120"/>
  <c r="X11"/>
  <c r="Y11"/>
  <c r="AA12" i="124"/>
  <c r="W37"/>
  <c r="AB87" i="123"/>
  <c r="AB101" i="120"/>
  <c r="AB64"/>
  <c r="AB71" i="123"/>
  <c r="AB61" i="120"/>
  <c r="AB52"/>
  <c r="AB108"/>
  <c r="AB110"/>
  <c r="AB49" i="123"/>
  <c r="AB85"/>
  <c r="AB75"/>
  <c r="AB22" i="120"/>
  <c r="Z13" i="126"/>
  <c r="Z23" s="1"/>
  <c r="AB50" i="123"/>
  <c r="AA16" i="124"/>
  <c r="AB24" i="120"/>
  <c r="AB29"/>
  <c r="AB45"/>
  <c r="AA11" l="1"/>
  <c r="AA112" s="1"/>
  <c r="Y112"/>
  <c r="W71" i="124"/>
  <c r="T41" i="123"/>
  <c r="R88"/>
  <c r="AB11" i="120"/>
  <c r="AB112" s="1"/>
  <c r="X112"/>
  <c r="Z65" i="124"/>
  <c r="Z71" s="1"/>
  <c r="X71"/>
  <c r="W19" i="127"/>
  <c r="AA15"/>
  <c r="AA19" s="1"/>
  <c r="AA37" i="124"/>
  <c r="AB21" i="123"/>
  <c r="V41" l="1"/>
  <c r="T88"/>
  <c r="AA65" i="124"/>
  <c r="AA71" s="1"/>
  <c r="Y41" i="123" l="1"/>
  <c r="X41"/>
  <c r="V88"/>
  <c r="AA41" l="1"/>
  <c r="AA88" s="1"/>
  <c r="Y88"/>
  <c r="AB41"/>
  <c r="AB88" s="1"/>
  <c r="X88"/>
</calcChain>
</file>

<file path=xl/sharedStrings.xml><?xml version="1.0" encoding="utf-8"?>
<sst xmlns="http://schemas.openxmlformats.org/spreadsheetml/2006/main" count="982" uniqueCount="320">
  <si>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</si>
  <si>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</si>
  <si>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</si>
  <si>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</si>
  <si>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</si>
  <si>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</si>
  <si>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</si>
  <si>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</si>
  <si>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</si>
  <si>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</si>
  <si>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</si>
  <si>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</si>
  <si>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</si>
  <si>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</si>
  <si>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</si>
  <si>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</si>
  <si>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</si>
  <si>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</si>
  <si>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</si>
  <si>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</si>
  <si>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</si>
  <si>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</si>
  <si>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</si>
  <si>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</si>
  <si>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</si>
  <si>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</si>
  <si>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</si>
  <si>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</si>
  <si>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</si>
  <si>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</si>
  <si>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</si>
  <si>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</si>
  <si>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</si>
  <si>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</si>
  <si>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</si>
  <si>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</si>
  <si>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</si>
  <si>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</si>
  <si>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</si>
  <si>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</si>
  <si>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</si>
  <si>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</si>
  <si>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</si>
  <si>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</si>
  <si>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</si>
  <si>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</si>
  <si>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</si>
  <si>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</si>
  <si>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</si>
  <si>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</si>
  <si>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</si>
  <si>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</si>
  <si>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</si>
  <si>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</si>
  <si>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</si>
  <si>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</si>
  <si>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</si>
  <si>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</si>
  <si>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</si>
  <si>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</si>
  <si>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</si>
  <si>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</si>
  <si>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</si>
  <si>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</si>
  <si>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</si>
  <si>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</si>
  <si>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</si>
  <si>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</si>
  <si>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</si>
  <si>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</si>
  <si>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</si>
  <si>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</si>
  <si>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</si>
  <si>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</si>
  <si>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</si>
  <si>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</si>
  <si>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</si>
  <si>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</si>
  <si>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</si>
  <si>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</si>
  <si>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</si>
  <si>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</si>
  <si>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</si>
  <si>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</si>
  <si>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</si>
  <si>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</si>
  <si>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</si>
  <si>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</si>
  <si>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</si>
  <si>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</si>
  <si>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</si>
  <si>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</si>
  <si>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</si>
  <si>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</si>
  <si>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</si>
  <si>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</si>
  <si>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</si>
  <si>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</si>
  <si>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</si>
  <si>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</si>
  <si>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</si>
  <si>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</si>
  <si>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</si>
  <si>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</si>
  <si>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</si>
  <si>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</si>
  <si>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</si>
  <si>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</si>
  <si>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</si>
  <si>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</si>
  <si>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</si>
  <si>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</si>
  <si>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</si>
  <si>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</si>
  <si>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</si>
  <si>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</si>
  <si>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</si>
  <si>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</si>
  <si>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</si>
  <si>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</si>
  <si>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</si>
  <si>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</si>
  <si>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</si>
  <si>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</si>
  <si>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</si>
  <si>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</si>
  <si>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</si>
  <si>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</si>
  <si>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</si>
  <si>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</si>
  <si>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</si>
  <si>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</si>
  <si>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</si>
  <si>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</si>
  <si>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</si>
  <si>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</si>
  <si>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</si>
  <si>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</si>
  <si>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</si>
  <si>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</si>
  <si>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</si>
  <si>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</si>
  <si>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</si>
  <si>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</si>
  <si>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</si>
  <si>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</si>
  <si>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</si>
  <si>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</si>
  <si>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</si>
  <si>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</si>
  <si>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</si>
  <si>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</si>
  <si>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</si>
  <si>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</si>
  <si>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</si>
  <si>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</si>
  <si>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</si>
  <si>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</si>
  <si>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</si>
  <si>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</si>
  <si>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</si>
  <si>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</si>
  <si>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</si>
  <si>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>PERSONAL SUPERNUMERARIO</t>
  </si>
  <si>
    <t xml:space="preserve">OFICIALIA MAYOR </t>
  </si>
  <si>
    <t>CONSERJE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</si>
  <si>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</si>
  <si>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</si>
  <si>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</si>
  <si>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</si>
  <si>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</si>
  <si>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</si>
  <si>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</si>
  <si>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</si>
  <si>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</si>
  <si>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</si>
  <si>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</si>
  <si>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</si>
  <si>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</si>
  <si>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</si>
  <si>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</si>
  <si>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</si>
  <si>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</si>
  <si>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</si>
  <si>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</si>
  <si>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</si>
  <si>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</si>
  <si>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</si>
  <si>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</si>
  <si>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</si>
  <si>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</si>
  <si>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</si>
  <si>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</si>
  <si>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</si>
  <si>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</si>
  <si>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</si>
  <si>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</si>
  <si>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</si>
  <si>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</si>
  <si>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</si>
  <si>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</si>
  <si>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</si>
  <si>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</si>
  <si>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</si>
  <si>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</si>
  <si>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</si>
  <si>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</si>
  <si>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</si>
  <si>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</si>
  <si>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</si>
  <si>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</si>
  <si>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</si>
  <si>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</si>
  <si>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</si>
  <si>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</si>
  <si>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</si>
  <si>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</si>
  <si>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</si>
  <si>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</si>
  <si>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</si>
  <si>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</si>
  <si>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</si>
  <si>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</si>
  <si>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</si>
  <si>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</si>
  <si>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</si>
  <si>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</si>
  <si>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</si>
  <si>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</si>
  <si>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</si>
  <si>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</si>
  <si>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</si>
  <si>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</si>
  <si>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</si>
  <si>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</si>
  <si>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</si>
  <si>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</si>
  <si>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</si>
  <si>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</si>
  <si>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</si>
  <si>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</si>
  <si>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</si>
  <si>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</si>
  <si>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</si>
  <si>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</si>
  <si>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</si>
  <si>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</si>
  <si>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</si>
  <si>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</si>
  <si>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</si>
  <si>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</si>
  <si>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</si>
  <si>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</si>
  <si>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</si>
  <si>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</si>
  <si>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</si>
  <si>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</si>
  <si>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</si>
  <si>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</si>
  <si>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</si>
  <si>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</si>
  <si>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</si>
  <si>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</si>
  <si>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</si>
  <si>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</si>
  <si>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</si>
  <si>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</si>
  <si>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</si>
  <si>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</si>
  <si>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</si>
  <si>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</si>
  <si>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</si>
  <si>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</si>
  <si>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</si>
  <si>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</si>
  <si>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</si>
  <si>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</si>
  <si>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</si>
  <si>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</si>
  <si>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</si>
  <si>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</si>
  <si>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</si>
  <si>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</si>
  <si>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</si>
  <si>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</si>
  <si>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</si>
  <si>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</si>
  <si>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</si>
  <si>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</si>
  <si>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</si>
  <si>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</si>
  <si>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</si>
  <si>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</si>
  <si>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</si>
  <si>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</si>
  <si>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</si>
  <si>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</si>
  <si>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</si>
  <si>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</si>
  <si>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</si>
  <si>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</si>
  <si>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</si>
  <si>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</si>
  <si>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</si>
  <si>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</si>
  <si>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</si>
  <si>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</si>
  <si>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</si>
  <si>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</si>
  <si>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</si>
  <si>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</si>
  <si>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</si>
  <si>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</si>
  <si>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</si>
  <si>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</si>
  <si>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 xml:space="preserve"> </t>
  </si>
  <si>
    <t>MARCO ANTONIO MEZA MEZA</t>
  </si>
  <si>
    <t>SUBDIRECTOR ADMINISTRATIVO</t>
  </si>
  <si>
    <t>BERENICE RUIZ ACEVES: LICENCIA  DEL 16 DE NOVIEMBRE 2016 AL 17 DE MAYO 2017</t>
  </si>
  <si>
    <t>SUELDOS 1 AL 15 DE DICIEMBRE DE 2016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</si>
</sst>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fill"/>
    </xf>
    <xf numFmtId="0" fontId="10" fillId="0" borderId="0" xfId="0" applyFont="1" applyAlignment="1" applyProtection="1">
      <alignment horizontal="fill"/>
    </xf>
    <xf numFmtId="39" fontId="10" fillId="0" borderId="1" xfId="0" applyNumberFormat="1" applyFont="1" applyBorder="1" applyProtection="1"/>
    <xf numFmtId="10" fontId="10" fillId="0" borderId="1" xfId="0" applyNumberFormat="1" applyFont="1" applyBorder="1" applyProtection="1"/>
    <xf numFmtId="39" fontId="10" fillId="0" borderId="0" xfId="0" applyNumberFormat="1" applyFont="1" applyProtection="1"/>
    <xf numFmtId="39" fontId="10" fillId="0" borderId="2" xfId="0" applyNumberFormat="1" applyFont="1" applyBorder="1" applyProtection="1"/>
    <xf numFmtId="10" fontId="10" fillId="0" borderId="2" xfId="0" applyNumberFormat="1" applyFont="1" applyBorder="1" applyProtection="1"/>
    <xf numFmtId="0" fontId="10" fillId="0" borderId="2" xfId="0" applyFont="1" applyBorder="1" applyProtection="1"/>
    <xf numFmtId="0" fontId="12" fillId="0" borderId="0" xfId="0" applyFont="1" applyProtection="1"/>
    <xf numFmtId="0" fontId="11" fillId="0" borderId="0" xfId="0" applyFont="1" applyProtection="1">
      <protection locked="0"/>
    </xf>
    <xf numFmtId="39" fontId="10" fillId="0" borderId="1" xfId="0" applyNumberFormat="1" applyFont="1" applyBorder="1" applyProtection="1">
      <protection locked="0"/>
    </xf>
    <xf numFmtId="10" fontId="10" fillId="0" borderId="1" xfId="0" applyNumberFormat="1" applyFont="1" applyBorder="1" applyProtection="1">
      <protection locked="0"/>
    </xf>
    <xf numFmtId="39" fontId="10" fillId="0" borderId="1" xfId="0" applyNumberFormat="1" applyFont="1" applyFill="1" applyBorder="1" applyProtection="1">
      <protection locked="0"/>
    </xf>
    <xf numFmtId="0" fontId="13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6" fillId="0" borderId="0" xfId="0" applyFont="1" applyProtection="1"/>
    <xf numFmtId="169" fontId="7" fillId="0" borderId="8" xfId="2" applyNumberFormat="1" applyFont="1" applyBorder="1" applyAlignment="1" applyProtection="1">
      <alignment horizontal="right"/>
    </xf>
    <xf numFmtId="169" fontId="7" fillId="0" borderId="1" xfId="2" applyNumberFormat="1" applyFont="1" applyBorder="1" applyAlignment="1" applyProtection="1">
      <alignment horizontal="right"/>
    </xf>
    <xf numFmtId="169" fontId="7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9" fontId="2" fillId="0" borderId="0" xfId="0" applyNumberFormat="1" applyFont="1" applyProtection="1"/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Fill="1" applyBorder="1" applyAlignment="1" applyProtection="1">
      <alignment horizontal="right"/>
    </xf>
    <xf numFmtId="169" fontId="1" fillId="0" borderId="0" xfId="2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Border="1" applyAlignment="1" applyProtection="1">
      <alignment horizontal="right"/>
    </xf>
    <xf numFmtId="169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70" fontId="1" fillId="0" borderId="0" xfId="2" applyNumberFormat="1" applyFont="1" applyBorder="1" applyAlignment="1" applyProtection="1">
      <alignment horizontal="right"/>
      <protection locked="0"/>
    </xf>
    <xf numFmtId="169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9" fontId="19" fillId="0" borderId="9" xfId="2" applyNumberFormat="1" applyFont="1" applyBorder="1" applyAlignment="1" applyProtection="1">
      <alignment horizontal="right"/>
    </xf>
    <xf numFmtId="1" fontId="19" fillId="0" borderId="0" xfId="2" applyNumberFormat="1" applyFont="1" applyBorder="1" applyAlignment="1" applyProtection="1">
      <alignment horizontal="right"/>
    </xf>
    <xf numFmtId="2" fontId="19" fillId="0" borderId="0" xfId="2" applyNumberFormat="1" applyFont="1" applyFill="1" applyBorder="1" applyAlignment="1" applyProtection="1">
      <alignment horizontal="right"/>
    </xf>
    <xf numFmtId="43" fontId="19" fillId="0" borderId="9" xfId="2" applyFont="1" applyBorder="1" applyAlignment="1" applyProtection="1">
      <alignment horizontal="right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2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2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70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3" fillId="7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/>
    </xf>
    <xf numFmtId="0" fontId="24" fillId="7" borderId="0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/>
    </xf>
    <xf numFmtId="0" fontId="24" fillId="7" borderId="5" xfId="0" applyFont="1" applyFill="1" applyBorder="1" applyAlignment="1" applyProtection="1">
      <alignment horizontal="center"/>
    </xf>
    <xf numFmtId="0" fontId="24" fillId="7" borderId="6" xfId="0" applyFont="1" applyFill="1" applyBorder="1" applyAlignment="1" applyProtection="1">
      <alignment horizontal="center"/>
    </xf>
    <xf numFmtId="0" fontId="25" fillId="7" borderId="1" xfId="0" applyFont="1" applyFill="1" applyBorder="1" applyProtection="1"/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Alignment="1" applyProtection="1">
      <alignment horizontal="center"/>
    </xf>
    <xf numFmtId="0" fontId="25" fillId="7" borderId="4" xfId="0" applyFont="1" applyFill="1" applyBorder="1" applyProtection="1"/>
    <xf numFmtId="9" fontId="0" fillId="0" borderId="0" xfId="0" applyNumberFormat="1" applyProtection="1"/>
    <xf numFmtId="9" fontId="10" fillId="0" borderId="0" xfId="0" applyNumberFormat="1" applyFont="1" applyProtection="1"/>
    <xf numFmtId="43" fontId="24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3" fillId="0" borderId="3" xfId="0" applyFont="1" applyBorder="1" applyProtection="1">
      <protection hidden="1"/>
    </xf>
    <xf numFmtId="0" fontId="24" fillId="7" borderId="3" xfId="0" applyFont="1" applyFill="1" applyBorder="1" applyAlignment="1" applyProtection="1">
      <alignment horizontal="center"/>
      <protection hidden="1"/>
    </xf>
    <xf numFmtId="0" fontId="24" fillId="7" borderId="0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4" fillId="7" borderId="1" xfId="2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4" fillId="7" borderId="5" xfId="0" applyFont="1" applyFill="1" applyBorder="1" applyAlignment="1" applyProtection="1">
      <alignment horizontal="center"/>
      <protection hidden="1"/>
    </xf>
    <xf numFmtId="0" fontId="24" fillId="7" borderId="6" xfId="0" applyFont="1" applyFill="1" applyBorder="1" applyAlignment="1" applyProtection="1">
      <alignment horizontal="center"/>
      <protection hidden="1"/>
    </xf>
    <xf numFmtId="0" fontId="25" fillId="7" borderId="1" xfId="0" applyFont="1" applyFill="1" applyBorder="1" applyProtection="1"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5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70" fontId="1" fillId="0" borderId="9" xfId="2" applyNumberFormat="1" applyFont="1" applyBorder="1" applyAlignment="1" applyProtection="1">
      <alignment horizontal="right"/>
      <protection hidden="1"/>
    </xf>
    <xf numFmtId="169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9" fontId="1" fillId="0" borderId="0" xfId="2" applyNumberFormat="1" applyFont="1" applyFill="1" applyBorder="1" applyAlignment="1" applyProtection="1">
      <alignment horizontal="right"/>
      <protection hidden="1"/>
    </xf>
    <xf numFmtId="169" fontId="1" fillId="0" borderId="0" xfId="2" applyNumberFormat="1" applyFont="1" applyBorder="1" applyAlignment="1" applyProtection="1">
      <alignment horizontal="right"/>
      <protection hidden="1"/>
    </xf>
    <xf numFmtId="169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70" fontId="1" fillId="0" borderId="0" xfId="2" applyNumberFormat="1" applyFont="1" applyBorder="1" applyAlignment="1" applyProtection="1">
      <alignment horizontal="right"/>
      <protection hidden="1"/>
    </xf>
    <xf numFmtId="169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6" fillId="7" borderId="1" xfId="0" applyFont="1" applyFill="1" applyBorder="1" applyAlignment="1" applyProtection="1">
      <alignment horizontal="center"/>
      <protection hidden="1"/>
    </xf>
    <xf numFmtId="0" fontId="24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7" fillId="0" borderId="8" xfId="2" applyNumberFormat="1" applyFont="1" applyBorder="1" applyAlignment="1" applyProtection="1">
      <alignment horizontal="right"/>
      <protection hidden="1"/>
    </xf>
    <xf numFmtId="169" fontId="7" fillId="0" borderId="1" xfId="2" applyNumberFormat="1" applyFont="1" applyBorder="1" applyAlignment="1" applyProtection="1">
      <alignment horizontal="right"/>
      <protection hidden="1"/>
    </xf>
    <xf numFmtId="169" fontId="7" fillId="2" borderId="8" xfId="2" applyNumberFormat="1" applyFont="1" applyFill="1" applyBorder="1" applyAlignment="1" applyProtection="1">
      <alignment horizontal="right"/>
      <protection hidden="1"/>
    </xf>
    <xf numFmtId="169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0" borderId="0" xfId="0" applyNumberFormat="1" applyFont="1" applyProtection="1">
      <protection hidden="1"/>
    </xf>
    <xf numFmtId="169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2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4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</xf>
    <xf numFmtId="169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70" fontId="1" fillId="0" borderId="1" xfId="2" applyNumberFormat="1" applyFont="1" applyBorder="1" applyAlignment="1" applyProtection="1">
      <alignment horizontal="right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</xf>
    <xf numFmtId="0" fontId="24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  <protection locked="0"/>
    </xf>
    <xf numFmtId="169" fontId="19" fillId="2" borderId="1" xfId="2" applyNumberFormat="1" applyFont="1" applyFill="1" applyBorder="1" applyAlignment="1" applyProtection="1">
      <alignment horizontal="right"/>
    </xf>
    <xf numFmtId="10" fontId="19" fillId="2" borderId="1" xfId="4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</xf>
    <xf numFmtId="43" fontId="19" fillId="0" borderId="1" xfId="2" applyFont="1" applyBorder="1" applyAlignment="1" applyProtection="1">
      <alignment horizontal="right"/>
    </xf>
    <xf numFmtId="170" fontId="19" fillId="0" borderId="1" xfId="2" applyNumberFormat="1" applyFont="1" applyBorder="1" applyAlignment="1" applyProtection="1">
      <alignment horizontal="right"/>
      <protection locked="0"/>
    </xf>
    <xf numFmtId="169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9" fontId="19" fillId="0" borderId="0" xfId="2" applyNumberFormat="1" applyFont="1" applyBorder="1" applyAlignment="1" applyProtection="1">
      <alignment horizontal="right"/>
      <protection locked="0"/>
    </xf>
    <xf numFmtId="169" fontId="19" fillId="2" borderId="0" xfId="2" applyNumberFormat="1" applyFont="1" applyFill="1" applyBorder="1" applyAlignment="1" applyProtection="1">
      <alignment horizontal="right"/>
    </xf>
    <xf numFmtId="10" fontId="19" fillId="2" borderId="0" xfId="4" applyNumberFormat="1" applyFont="1" applyFill="1" applyBorder="1" applyAlignment="1" applyProtection="1">
      <alignment horizontal="right"/>
    </xf>
    <xf numFmtId="169" fontId="19" fillId="0" borderId="0" xfId="2" applyNumberFormat="1" applyFont="1" applyBorder="1" applyAlignment="1" applyProtection="1">
      <alignment horizontal="right"/>
    </xf>
    <xf numFmtId="43" fontId="19" fillId="0" borderId="0" xfId="2" applyFont="1" applyBorder="1" applyAlignment="1" applyProtection="1">
      <alignment horizontal="right"/>
    </xf>
    <xf numFmtId="170" fontId="19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9" fontId="1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  <protection locked="0"/>
    </xf>
    <xf numFmtId="169" fontId="1" fillId="0" borderId="4" xfId="2" applyNumberFormat="1" applyFont="1" applyBorder="1" applyAlignment="1" applyProtection="1">
      <alignment horizontal="right"/>
    </xf>
    <xf numFmtId="1" fontId="19" fillId="0" borderId="4" xfId="2" applyNumberFormat="1" applyFont="1" applyBorder="1" applyAlignment="1" applyProtection="1">
      <alignment horizontal="right"/>
    </xf>
    <xf numFmtId="169" fontId="19" fillId="2" borderId="4" xfId="2" applyNumberFormat="1" applyFont="1" applyFill="1" applyBorder="1" applyAlignment="1" applyProtection="1">
      <alignment horizontal="right"/>
    </xf>
    <xf numFmtId="10" fontId="19" fillId="2" borderId="4" xfId="4" applyNumberFormat="1" applyFont="1" applyFill="1" applyBorder="1" applyAlignment="1" applyProtection="1">
      <alignment horizontal="right"/>
    </xf>
    <xf numFmtId="2" fontId="19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</xf>
    <xf numFmtId="43" fontId="19" fillId="0" borderId="4" xfId="2" applyFont="1" applyBorder="1" applyAlignment="1" applyProtection="1">
      <alignment horizontal="right"/>
    </xf>
    <xf numFmtId="170" fontId="19" fillId="0" borderId="4" xfId="2" applyNumberFormat="1" applyFont="1" applyBorder="1" applyAlignment="1" applyProtection="1">
      <alignment horizontal="right"/>
      <protection locked="0"/>
    </xf>
    <xf numFmtId="169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9" fontId="0" fillId="0" borderId="0" xfId="0" applyNumberFormat="1" applyBorder="1" applyProtection="1">
      <protection hidden="1"/>
    </xf>
    <xf numFmtId="169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7" fillId="0" borderId="0" xfId="0" applyFont="1" applyProtection="1">
      <protection hidden="1"/>
    </xf>
    <xf numFmtId="169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9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  <protection locked="0"/>
    </xf>
    <xf numFmtId="169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70" fontId="1" fillId="0" borderId="1" xfId="2" applyNumberFormat="1" applyFont="1" applyBorder="1" applyAlignment="1" applyProtection="1">
      <alignment horizontal="right"/>
      <protection locked="0"/>
    </xf>
    <xf numFmtId="169" fontId="1" fillId="0" borderId="19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  <protection locked="0"/>
    </xf>
    <xf numFmtId="169" fontId="1" fillId="0" borderId="16" xfId="2" applyNumberFormat="1" applyFont="1" applyBorder="1" applyAlignment="1" applyProtection="1">
      <alignment horizontal="right"/>
    </xf>
    <xf numFmtId="1" fontId="19" fillId="0" borderId="20" xfId="2" applyNumberFormat="1" applyFont="1" applyBorder="1" applyAlignment="1" applyProtection="1">
      <alignment horizontal="right"/>
    </xf>
    <xf numFmtId="169" fontId="19" fillId="2" borderId="16" xfId="2" applyNumberFormat="1" applyFont="1" applyFill="1" applyBorder="1" applyAlignment="1" applyProtection="1">
      <alignment horizontal="right"/>
    </xf>
    <xf numFmtId="10" fontId="19" fillId="2" borderId="16" xfId="4" applyNumberFormat="1" applyFont="1" applyFill="1" applyBorder="1" applyAlignment="1" applyProtection="1">
      <alignment horizontal="right"/>
    </xf>
    <xf numFmtId="2" fontId="19" fillId="0" borderId="20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</xf>
    <xf numFmtId="43" fontId="19" fillId="0" borderId="16" xfId="2" applyFont="1" applyBorder="1" applyAlignment="1" applyProtection="1">
      <alignment horizontal="right"/>
    </xf>
    <xf numFmtId="170" fontId="19" fillId="0" borderId="16" xfId="2" applyNumberFormat="1" applyFont="1" applyBorder="1" applyAlignment="1" applyProtection="1">
      <alignment horizontal="right"/>
      <protection locked="0"/>
    </xf>
    <xf numFmtId="169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4" fillId="7" borderId="1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4" fillId="7" borderId="7" xfId="0" applyFont="1" applyFill="1" applyBorder="1" applyAlignment="1" applyProtection="1">
      <alignment horizontal="center"/>
    </xf>
    <xf numFmtId="0" fontId="25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2" fillId="0" borderId="32" xfId="0" applyFont="1" applyBorder="1" applyProtection="1"/>
    <xf numFmtId="0" fontId="22" fillId="0" borderId="0" xfId="0" applyFont="1" applyBorder="1" applyProtection="1"/>
    <xf numFmtId="0" fontId="22" fillId="0" borderId="33" xfId="0" applyFont="1" applyBorder="1" applyProtection="1"/>
    <xf numFmtId="0" fontId="13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5" fillId="7" borderId="37" xfId="0" applyFont="1" applyFill="1" applyBorder="1" applyProtection="1"/>
    <xf numFmtId="0" fontId="25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6" xfId="0" applyFont="1" applyFill="1" applyBorder="1" applyProtection="1">
      <protection locked="0"/>
    </xf>
    <xf numFmtId="0" fontId="24" fillId="7" borderId="3" xfId="0" applyFont="1" applyFill="1" applyBorder="1" applyAlignment="1" applyProtection="1">
      <alignment horizontal="center" vertical="center" wrapText="1"/>
      <protection hidden="1"/>
    </xf>
    <xf numFmtId="0" fontId="24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4" fillId="7" borderId="43" xfId="0" applyFont="1" applyFill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/>
    </xf>
    <xf numFmtId="0" fontId="24" fillId="7" borderId="43" xfId="0" applyFont="1" applyFill="1" applyBorder="1" applyAlignment="1" applyProtection="1">
      <alignment horizontal="center"/>
    </xf>
    <xf numFmtId="0" fontId="21" fillId="0" borderId="32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33" xfId="0" applyFont="1" applyBorder="1" applyAlignment="1" applyProtection="1">
      <alignment horizontal="center"/>
    </xf>
    <xf numFmtId="0" fontId="20" fillId="0" borderId="3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0" fontId="24" fillId="7" borderId="3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/>
    </xf>
    <xf numFmtId="0" fontId="20" fillId="5" borderId="0" xfId="0" applyFont="1" applyFill="1" applyAlignment="1" applyProtection="1">
      <alignment horizontal="center"/>
      <protection locked="0"/>
    </xf>
    <xf numFmtId="0" fontId="21" fillId="5" borderId="0" xfId="0" applyFont="1" applyFill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1" fillId="0" borderId="46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44" xfId="0" applyFont="1" applyBorder="1" applyAlignment="1" applyProtection="1">
      <alignment horizontal="center"/>
    </xf>
    <xf numFmtId="0" fontId="11" fillId="0" borderId="45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48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7" t="s">
        <v>241</v>
      </c>
    </row>
    <row r="4" spans="1:1">
      <c r="A4" s="197" t="s">
        <v>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workbookViewId="0">
      <selection activeCell="C19" sqref="C19"/>
    </sheetView>
  </sheetViews>
  <sheetFormatPr baseColWidth="10" defaultRowHeight="12.75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/>
    <row r="2" spans="2:27" ht="5.25" customHeight="1"/>
    <row r="3" spans="2:27" ht="18">
      <c r="B3" s="326" t="s">
        <v>68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</row>
    <row r="4" spans="2:27" ht="15">
      <c r="B4" s="327" t="s">
        <v>319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</row>
    <row r="5" spans="2:27" ht="15">
      <c r="B5" s="327" t="s">
        <v>69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2:27">
      <c r="B6" s="121"/>
      <c r="C6" s="121"/>
      <c r="D6" s="121"/>
      <c r="E6" s="122" t="s">
        <v>22</v>
      </c>
      <c r="F6" s="122" t="s">
        <v>6</v>
      </c>
      <c r="G6" s="328" t="s">
        <v>1</v>
      </c>
      <c r="H6" s="329"/>
      <c r="I6" s="330"/>
      <c r="J6" s="123"/>
      <c r="K6" s="122" t="s">
        <v>25</v>
      </c>
      <c r="L6" s="124"/>
      <c r="M6" s="328" t="s">
        <v>9</v>
      </c>
      <c r="N6" s="329"/>
      <c r="O6" s="329"/>
      <c r="P6" s="329"/>
      <c r="Q6" s="329"/>
      <c r="R6" s="330"/>
      <c r="S6" s="122" t="s">
        <v>29</v>
      </c>
      <c r="T6" s="122" t="s">
        <v>10</v>
      </c>
      <c r="U6" s="123"/>
      <c r="V6" s="122" t="s">
        <v>53</v>
      </c>
      <c r="W6" s="328" t="s">
        <v>2</v>
      </c>
      <c r="X6" s="329"/>
      <c r="Y6" s="330"/>
      <c r="Z6" s="122" t="s">
        <v>0</v>
      </c>
      <c r="AA6" s="125"/>
    </row>
    <row r="7" spans="2:27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1" t="s">
        <v>240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235</v>
      </c>
      <c r="U8" s="133"/>
      <c r="V8" s="128" t="s">
        <v>52</v>
      </c>
      <c r="W8" s="322"/>
      <c r="X8" s="128"/>
      <c r="Y8" s="128" t="s">
        <v>43</v>
      </c>
      <c r="Z8" s="128" t="s">
        <v>5</v>
      </c>
      <c r="AA8" s="134"/>
    </row>
    <row r="9" spans="2:27" ht="15">
      <c r="B9" s="128"/>
      <c r="C9" s="135" t="s">
        <v>194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>
      <c r="B11" s="51">
        <v>1</v>
      </c>
      <c r="C11" s="50" t="s">
        <v>259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>
      <c r="B12" s="51">
        <v>2</v>
      </c>
      <c r="C12" s="50" t="s">
        <v>260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>
      <c r="B13" s="51">
        <v>3</v>
      </c>
      <c r="C13" s="50" t="s">
        <v>261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>
      <c r="B14" s="51">
        <v>4</v>
      </c>
      <c r="C14" s="50" t="s">
        <v>267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>
      <c r="B15" s="51">
        <v>5</v>
      </c>
      <c r="C15" s="50" t="s">
        <v>262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>
      <c r="B16" s="51">
        <v>6</v>
      </c>
      <c r="C16" s="50" t="s">
        <v>263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>
      <c r="B17" s="51">
        <v>7</v>
      </c>
      <c r="C17" s="50" t="s">
        <v>301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>
      <c r="B18" s="51">
        <v>8</v>
      </c>
      <c r="C18" s="50" t="s">
        <v>264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>
      <c r="B19" s="51">
        <v>9</v>
      </c>
      <c r="C19" s="50" t="s">
        <v>265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>
      <c r="B20" s="51">
        <v>10</v>
      </c>
      <c r="C20" s="50" t="s">
        <v>266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>
      <c r="B23" s="323" t="s">
        <v>143</v>
      </c>
      <c r="C23" s="324"/>
      <c r="D23" s="324"/>
      <c r="E23" s="324"/>
      <c r="F23" s="325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/>
    <row r="26" spans="2:27">
      <c r="C26" s="182" t="s">
        <v>255</v>
      </c>
      <c r="Y26" s="182" t="s">
        <v>255</v>
      </c>
    </row>
    <row r="27" spans="2:27">
      <c r="C27" s="182" t="s">
        <v>237</v>
      </c>
      <c r="G27" s="182"/>
      <c r="Y27" s="182" t="s">
        <v>238</v>
      </c>
      <c r="AA27" s="182"/>
    </row>
    <row r="28" spans="2:27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239</v>
      </c>
      <c r="AA28" s="183"/>
    </row>
    <row r="30" spans="2:27">
      <c r="C30" s="191"/>
      <c r="E30" s="182"/>
      <c r="X30" s="181"/>
    </row>
    <row r="31" spans="2:27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>
      <c r="C35" s="182"/>
      <c r="G35" s="182"/>
      <c r="AA35" s="182"/>
    </row>
    <row r="36" spans="3:27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8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7"/>
  <sheetViews>
    <sheetView topLeftCell="D106" workbookViewId="0">
      <selection activeCell="E124" sqref="E124"/>
    </sheetView>
  </sheetViews>
  <sheetFormatPr baseColWidth="10" defaultRowHeight="12.75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1.85546875" style="120" bestFit="1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>
      <c r="D3" s="333" t="s">
        <v>68</v>
      </c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</row>
    <row r="4" spans="4:33" ht="18" customHeight="1">
      <c r="D4" s="331" t="str">
        <f>REGIDORES!B4</f>
        <v>SUELDOS 1 AL 15 DE DICIEMBRE DE 2016</v>
      </c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</row>
    <row r="5" spans="4:33" ht="18" customHeight="1">
      <c r="D5" s="331" t="s">
        <v>70</v>
      </c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</row>
    <row r="6" spans="4:33">
      <c r="D6" s="121"/>
      <c r="E6" s="121"/>
      <c r="F6" s="121"/>
      <c r="G6" s="122" t="s">
        <v>22</v>
      </c>
      <c r="H6" s="122" t="s">
        <v>6</v>
      </c>
      <c r="I6" s="328" t="s">
        <v>1</v>
      </c>
      <c r="J6" s="329"/>
      <c r="K6" s="330"/>
      <c r="L6" s="123"/>
      <c r="M6" s="122" t="s">
        <v>25</v>
      </c>
      <c r="N6" s="124"/>
      <c r="O6" s="328" t="s">
        <v>9</v>
      </c>
      <c r="P6" s="329"/>
      <c r="Q6" s="329"/>
      <c r="R6" s="329"/>
      <c r="S6" s="329"/>
      <c r="T6" s="330"/>
      <c r="U6" s="122" t="s">
        <v>29</v>
      </c>
      <c r="V6" s="122" t="s">
        <v>10</v>
      </c>
      <c r="W6" s="123"/>
      <c r="X6" s="122" t="s">
        <v>53</v>
      </c>
      <c r="Y6" s="328" t="s">
        <v>2</v>
      </c>
      <c r="Z6" s="329"/>
      <c r="AA6" s="330"/>
      <c r="AB6" s="122" t="s">
        <v>0</v>
      </c>
      <c r="AC6" s="125"/>
    </row>
    <row r="7" spans="4:33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1" t="s">
        <v>240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235</v>
      </c>
      <c r="W8" s="133"/>
      <c r="X8" s="128" t="s">
        <v>52</v>
      </c>
      <c r="Y8" s="322"/>
      <c r="Z8" s="128"/>
      <c r="AA8" s="128" t="s">
        <v>43</v>
      </c>
      <c r="AB8" s="128" t="s">
        <v>5</v>
      </c>
      <c r="AC8" s="134"/>
    </row>
    <row r="9" spans="4:33" ht="1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>
      <c r="D11" s="51">
        <v>1</v>
      </c>
      <c r="E11" s="50" t="s">
        <v>231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>
      <c r="D12" s="51">
        <v>2</v>
      </c>
      <c r="E12" s="50" t="s">
        <v>151</v>
      </c>
      <c r="F12" s="50" t="s">
        <v>161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>
      <c r="D13" s="51">
        <v>3</v>
      </c>
      <c r="E13" s="50" t="s">
        <v>195</v>
      </c>
      <c r="F13" s="50" t="s">
        <v>162</v>
      </c>
      <c r="G13" s="51">
        <v>15</v>
      </c>
      <c r="H13" s="143">
        <f t="shared" si="0"/>
        <v>135.4</v>
      </c>
      <c r="I13" s="144">
        <v>2031</v>
      </c>
      <c r="J13" s="145">
        <v>0</v>
      </c>
      <c r="K13" s="145">
        <f t="shared" si="1"/>
        <v>2031</v>
      </c>
      <c r="L13" s="146"/>
      <c r="M13" s="147">
        <v>0</v>
      </c>
      <c r="N13" s="147">
        <f>K13+M13</f>
        <v>2031</v>
      </c>
      <c r="O13" s="147">
        <f>IF(K13=0,0,VLOOKUP(N13,Tarifa1,1))</f>
        <v>244.81</v>
      </c>
      <c r="P13" s="147">
        <f>N13-O13</f>
        <v>1786.19</v>
      </c>
      <c r="Q13" s="148">
        <f>VLOOKUP(N13,Tarifa1,3)</f>
        <v>6.4000000000000001E-2</v>
      </c>
      <c r="R13" s="147">
        <f>P13*Q13</f>
        <v>114.31616000000001</v>
      </c>
      <c r="S13" s="147">
        <f>VLOOKUP(N13,Tarifa1,2)</f>
        <v>4.6500000000000004</v>
      </c>
      <c r="T13" s="147">
        <f>R13+S13</f>
        <v>118.96616000000002</v>
      </c>
      <c r="U13" s="147">
        <f>VLOOKUP(N13,Credito1,2)</f>
        <v>188.7</v>
      </c>
      <c r="V13" s="147">
        <f>T13-U13</f>
        <v>-69.733839999999972</v>
      </c>
      <c r="W13" s="149"/>
      <c r="X13" s="145">
        <f>-IF(V13&gt;0,0,V13)</f>
        <v>69.733839999999972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2100.7338399999999</v>
      </c>
      <c r="AC13" s="153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>
      <c r="D16" s="51"/>
      <c r="E16" s="67" t="s">
        <v>304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>
      <c r="D17" s="51">
        <v>6</v>
      </c>
      <c r="E17" s="50" t="s">
        <v>197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>
      <c r="D18" s="51"/>
      <c r="E18" s="67" t="s">
        <v>198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123.53333333333333</v>
      </c>
      <c r="I19" s="144">
        <v>1853</v>
      </c>
      <c r="J19" s="145">
        <v>0</v>
      </c>
      <c r="K19" s="145">
        <f>TRUNC(SUM(G19*H19)+J19,2)</f>
        <v>1853</v>
      </c>
      <c r="L19" s="146"/>
      <c r="M19" s="147">
        <v>0</v>
      </c>
      <c r="N19" s="147">
        <f>K19+M19</f>
        <v>1853</v>
      </c>
      <c r="O19" s="147">
        <f>IF(K19=0,0,VLOOKUP(N19,Tarifa1,1))</f>
        <v>244.81</v>
      </c>
      <c r="P19" s="147">
        <f>N19-O19</f>
        <v>1608.19</v>
      </c>
      <c r="Q19" s="148">
        <f>VLOOKUP(N19,Tarifa1,3)</f>
        <v>6.4000000000000001E-2</v>
      </c>
      <c r="R19" s="147">
        <f>P19*Q19</f>
        <v>102.92416</v>
      </c>
      <c r="S19" s="147">
        <f>VLOOKUP(N19,Tarifa1,2)</f>
        <v>4.6500000000000004</v>
      </c>
      <c r="T19" s="147">
        <f>R19+S19</f>
        <v>107.57416000000001</v>
      </c>
      <c r="U19" s="147">
        <f>VLOOKUP(N19,Credito1,2)</f>
        <v>188.7</v>
      </c>
      <c r="V19" s="147">
        <f>T19-U19</f>
        <v>-81.125839999999982</v>
      </c>
      <c r="W19" s="149"/>
      <c r="X19" s="145">
        <v>81.13</v>
      </c>
      <c r="Y19" s="150">
        <v>0</v>
      </c>
      <c r="Z19" s="151">
        <v>0</v>
      </c>
      <c r="AA19" s="145">
        <f>SUM(Y19:Z19)</f>
        <v>0</v>
      </c>
      <c r="AB19" s="152">
        <f>K19+X19-AA19</f>
        <v>1934.13</v>
      </c>
      <c r="AC19" s="153"/>
    </row>
    <row r="20" spans="4:33" ht="24.95" customHeight="1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>
      <c r="D21" s="51">
        <v>8</v>
      </c>
      <c r="E21" s="50" t="s">
        <v>199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>
      <c r="D22" s="51">
        <v>9</v>
      </c>
      <c r="E22" s="50" t="s">
        <v>300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>
      <c r="D23" s="51"/>
      <c r="E23" s="67" t="s">
        <v>200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>
      <c r="D24" s="51">
        <v>10</v>
      </c>
      <c r="E24" s="50" t="s">
        <v>282</v>
      </c>
      <c r="F24" s="50" t="s">
        <v>201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>
      <c r="D25" s="51"/>
      <c r="E25" s="67" t="s">
        <v>183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>
      <c r="D26" s="51">
        <v>11</v>
      </c>
      <c r="E26" s="50" t="s">
        <v>202</v>
      </c>
      <c r="F26" s="50" t="s">
        <v>313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>
      <c r="D27" s="51">
        <v>12</v>
      </c>
      <c r="E27" s="50" t="s">
        <v>314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>
      <c r="D29" s="51">
        <v>13</v>
      </c>
      <c r="E29" s="50" t="s">
        <v>203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>
      <c r="D31" s="51">
        <v>14</v>
      </c>
      <c r="E31" s="50" t="s">
        <v>209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0</v>
      </c>
      <c r="I32" s="144">
        <v>0</v>
      </c>
      <c r="J32" s="145">
        <v>0</v>
      </c>
      <c r="K32" s="145">
        <f t="shared" si="1"/>
        <v>0</v>
      </c>
      <c r="L32" s="146"/>
      <c r="M32" s="147">
        <v>0</v>
      </c>
      <c r="N32" s="147">
        <f>K32+M32</f>
        <v>0</v>
      </c>
      <c r="O32" s="147" t="e">
        <f>VLOOKUP(N32,Tarifa1,1)</f>
        <v>#N/A</v>
      </c>
      <c r="P32" s="147" t="e">
        <f>N32-O32</f>
        <v>#N/A</v>
      </c>
      <c r="Q32" s="148" t="e">
        <f>VLOOKUP(N32,Tarifa1,3)</f>
        <v>#N/A</v>
      </c>
      <c r="R32" s="147" t="e">
        <f>P32*Q32</f>
        <v>#N/A</v>
      </c>
      <c r="S32" s="147" t="e">
        <f>VLOOKUP(N32,Tarifa1,2)</f>
        <v>#N/A</v>
      </c>
      <c r="T32" s="147" t="e">
        <f>R32+S32</f>
        <v>#N/A</v>
      </c>
      <c r="U32" s="147" t="e">
        <f>VLOOKUP(N32,Credito1,2)</f>
        <v>#N/A</v>
      </c>
      <c r="V32" s="147" t="e">
        <f>T32-U32</f>
        <v>#N/A</v>
      </c>
      <c r="W32" s="149"/>
      <c r="X32" s="145">
        <v>0</v>
      </c>
      <c r="Y32" s="150">
        <v>0</v>
      </c>
      <c r="Z32" s="151">
        <v>0</v>
      </c>
      <c r="AA32" s="145">
        <f>SUM(Y32:Z32)</f>
        <v>0</v>
      </c>
      <c r="AB32" s="152">
        <f>K32+X32-AA32</f>
        <v>0</v>
      </c>
      <c r="AC32" s="153"/>
    </row>
    <row r="33" spans="4:32" ht="24.95" customHeight="1">
      <c r="D33" s="51"/>
      <c r="E33" s="67" t="s">
        <v>164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>
      <c r="D36" s="155"/>
      <c r="E36" s="156" t="s">
        <v>318</v>
      </c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>
      <c r="D37" s="155"/>
      <c r="E37" s="156"/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>
      <c r="D38" s="333" t="s">
        <v>68</v>
      </c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  <c r="Z38" s="334"/>
      <c r="AA38" s="334"/>
      <c r="AB38" s="334"/>
      <c r="AC38" s="334"/>
    </row>
    <row r="39" spans="4:32" ht="17.100000000000001" customHeight="1">
      <c r="D39" s="331" t="str">
        <f>D4</f>
        <v>SUELDOS 1 AL 15 DE DICIEMBRE DE 2016</v>
      </c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</row>
    <row r="40" spans="4:32" ht="17.100000000000001" customHeight="1">
      <c r="D40" s="331" t="s">
        <v>70</v>
      </c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332"/>
      <c r="S40" s="332"/>
      <c r="T40" s="332"/>
      <c r="U40" s="332"/>
      <c r="V40" s="332"/>
      <c r="W40" s="332"/>
      <c r="X40" s="332"/>
      <c r="Y40" s="332"/>
      <c r="Z40" s="332"/>
      <c r="AA40" s="332"/>
      <c r="AB40" s="332"/>
      <c r="AC40" s="332"/>
    </row>
    <row r="41" spans="4:32" ht="18" customHeight="1">
      <c r="D41" s="121"/>
      <c r="E41" s="121"/>
      <c r="F41" s="121"/>
      <c r="G41" s="122" t="s">
        <v>22</v>
      </c>
      <c r="H41" s="122" t="s">
        <v>6</v>
      </c>
      <c r="I41" s="328" t="s">
        <v>1</v>
      </c>
      <c r="J41" s="329"/>
      <c r="K41" s="330"/>
      <c r="L41" s="123"/>
      <c r="M41" s="122" t="s">
        <v>25</v>
      </c>
      <c r="N41" s="124"/>
      <c r="O41" s="328" t="s">
        <v>9</v>
      </c>
      <c r="P41" s="329"/>
      <c r="Q41" s="329"/>
      <c r="R41" s="329"/>
      <c r="S41" s="329"/>
      <c r="T41" s="330"/>
      <c r="U41" s="122" t="s">
        <v>29</v>
      </c>
      <c r="V41" s="122" t="s">
        <v>10</v>
      </c>
      <c r="W41" s="123"/>
      <c r="X41" s="122" t="s">
        <v>53</v>
      </c>
      <c r="Y41" s="328" t="s">
        <v>2</v>
      </c>
      <c r="Z41" s="329"/>
      <c r="AA41" s="330"/>
      <c r="AB41" s="122" t="s">
        <v>0</v>
      </c>
      <c r="AC41" s="125"/>
    </row>
    <row r="42" spans="4:32" ht="18" customHeight="1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235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>
      <c r="D45" s="51">
        <v>18</v>
      </c>
      <c r="E45" s="104" t="s">
        <v>274</v>
      </c>
      <c r="F45" s="104" t="s">
        <v>275</v>
      </c>
      <c r="G45" s="51">
        <v>15</v>
      </c>
      <c r="H45" s="143">
        <f>I45/15</f>
        <v>167.26666666666668</v>
      </c>
      <c r="I45" s="206">
        <v>2509</v>
      </c>
      <c r="J45" s="145">
        <v>0</v>
      </c>
      <c r="K45" s="145">
        <f>TRUNC(SUM(G45*H45)+J45,2)</f>
        <v>2509</v>
      </c>
      <c r="L45" s="146"/>
      <c r="M45" s="147">
        <v>0</v>
      </c>
      <c r="N45" s="147">
        <f>K45+M45</f>
        <v>2509</v>
      </c>
      <c r="O45" s="147">
        <f>VLOOKUP(N45,Tarifa1,1)</f>
        <v>2077.5100000000002</v>
      </c>
      <c r="P45" s="147">
        <f>N45-O45</f>
        <v>431.48999999999978</v>
      </c>
      <c r="Q45" s="148">
        <f>VLOOKUP(N45,Tarifa1,3)</f>
        <v>0.10879999999999999</v>
      </c>
      <c r="R45" s="147">
        <f>P45*Q45</f>
        <v>46.946111999999971</v>
      </c>
      <c r="S45" s="147">
        <f>VLOOKUP(N45,Tarifa1,2)</f>
        <v>121.95</v>
      </c>
      <c r="T45" s="147">
        <f>R45+S45</f>
        <v>168.89611199999996</v>
      </c>
      <c r="U45" s="147">
        <f>VLOOKUP(N45,Credito1,2)</f>
        <v>160.35</v>
      </c>
      <c r="V45" s="147">
        <f>T45-U45</f>
        <v>8.5461119999999653</v>
      </c>
      <c r="W45" s="149"/>
      <c r="X45" s="145">
        <f>-IF(V45&gt;0,0,V45)</f>
        <v>0</v>
      </c>
      <c r="Y45" s="150">
        <f>IF(V45&lt;0,0,V45)</f>
        <v>8.5461119999999653</v>
      </c>
      <c r="Z45" s="151">
        <v>0</v>
      </c>
      <c r="AA45" s="145">
        <f>SUM(Y45:Z45)</f>
        <v>8.5461119999999653</v>
      </c>
      <c r="AB45" s="152">
        <f>K45+X45-AA45</f>
        <v>2500.453888</v>
      </c>
      <c r="AC45" s="153"/>
      <c r="AF45" s="181"/>
    </row>
    <row r="46" spans="4:32" ht="24.95" customHeight="1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>
      <c r="D47" s="51">
        <v>19</v>
      </c>
      <c r="E47" s="50" t="s">
        <v>204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>
      <c r="D49" s="51">
        <v>21</v>
      </c>
      <c r="E49" s="251" t="s">
        <v>211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5.5" customHeight="1">
      <c r="D50" s="51"/>
      <c r="E50" s="67" t="s">
        <v>178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1.5" hidden="1" customHeight="1">
      <c r="D51" s="51"/>
      <c r="E51" s="50"/>
      <c r="F51" s="50"/>
      <c r="G51" s="51"/>
      <c r="H51" s="143"/>
      <c r="I51" s="144"/>
      <c r="J51" s="145"/>
      <c r="K51" s="145"/>
      <c r="L51" s="146"/>
      <c r="M51" s="147"/>
      <c r="N51" s="147"/>
      <c r="O51" s="147"/>
      <c r="P51" s="147"/>
      <c r="Q51" s="148"/>
      <c r="R51" s="147"/>
      <c r="S51" s="147"/>
      <c r="T51" s="147"/>
      <c r="U51" s="147"/>
      <c r="V51" s="147"/>
      <c r="W51" s="149"/>
      <c r="X51" s="145"/>
      <c r="Y51" s="150"/>
      <c r="Z51" s="151"/>
      <c r="AA51" s="145"/>
      <c r="AB51" s="152"/>
      <c r="AC51" s="153"/>
    </row>
    <row r="52" spans="4:32" ht="24.95" customHeight="1">
      <c r="D52" s="51">
        <v>22</v>
      </c>
      <c r="E52" s="50" t="s">
        <v>124</v>
      </c>
      <c r="F52" s="50" t="s">
        <v>311</v>
      </c>
      <c r="G52" s="51">
        <v>15</v>
      </c>
      <c r="H52" s="143">
        <f>I52/15</f>
        <v>216.32000000000002</v>
      </c>
      <c r="I52" s="144">
        <v>3244.8</v>
      </c>
      <c r="J52" s="145">
        <v>0</v>
      </c>
      <c r="K52" s="145">
        <f>TRUNC(SUM(G52*H52)+J52,2)</f>
        <v>3244.8</v>
      </c>
      <c r="L52" s="146"/>
      <c r="M52" s="147">
        <v>0</v>
      </c>
      <c r="N52" s="147">
        <f>K52+M52</f>
        <v>3244.8</v>
      </c>
      <c r="O52" s="147">
        <f>VLOOKUP(N52,Tarifa1,1)</f>
        <v>2077.5100000000002</v>
      </c>
      <c r="P52" s="147">
        <f>N52-O52</f>
        <v>1167.29</v>
      </c>
      <c r="Q52" s="148">
        <f>VLOOKUP(N52,Tarifa1,3)</f>
        <v>0.10879999999999999</v>
      </c>
      <c r="R52" s="147">
        <f>P52*Q52</f>
        <v>127.00115199999999</v>
      </c>
      <c r="S52" s="147">
        <f>VLOOKUP(N52,Tarifa1,2)</f>
        <v>121.95</v>
      </c>
      <c r="T52" s="147">
        <f>R52+S52</f>
        <v>248.95115199999998</v>
      </c>
      <c r="U52" s="147">
        <f>VLOOKUP(N52,Credito1,2)</f>
        <v>125.1</v>
      </c>
      <c r="V52" s="147">
        <f>T52-U52</f>
        <v>123.85115199999998</v>
      </c>
      <c r="W52" s="149"/>
      <c r="X52" s="145">
        <f>-IF(V52&gt;0,0,V52)</f>
        <v>0</v>
      </c>
      <c r="Y52" s="150">
        <f>IF(V52&lt;0,0,V52)</f>
        <v>123.85115199999998</v>
      </c>
      <c r="Z52" s="151">
        <v>0</v>
      </c>
      <c r="AA52" s="145">
        <f>SUM(Y52:Z52)</f>
        <v>123.85115199999998</v>
      </c>
      <c r="AB52" s="152">
        <f>K52+X52-AA52</f>
        <v>3120.948848</v>
      </c>
      <c r="AC52" s="153"/>
      <c r="AF52" s="181"/>
    </row>
    <row r="53" spans="4:32" ht="24.95" customHeight="1">
      <c r="D53" s="51"/>
      <c r="E53" s="67" t="s">
        <v>179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>
      <c r="D54" s="51">
        <v>23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>
      <c r="D56" s="51">
        <v>24</v>
      </c>
      <c r="E56" s="50" t="s">
        <v>205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>
      <c r="D57" s="51">
        <v>25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>
      <c r="D58" s="51">
        <v>26</v>
      </c>
      <c r="E58" s="50" t="s">
        <v>258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>
      <c r="D60" s="51">
        <v>27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>
      <c r="D61" s="51">
        <v>28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>
      <c r="D62" s="51">
        <v>29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>
      <c r="D63" s="51">
        <v>30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>
      <c r="D64" s="51">
        <v>31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>
      <c r="D65" s="51">
        <v>32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>
      <c r="D66" s="51">
        <v>33</v>
      </c>
      <c r="E66" s="50" t="s">
        <v>299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>
      <c r="D68" s="51">
        <v>34</v>
      </c>
      <c r="E68" s="50" t="s">
        <v>180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/>
    <row r="70" spans="4:32" ht="24.95" customHeight="1"/>
    <row r="71" spans="4:32" ht="24.95" customHeight="1">
      <c r="D71" s="333" t="s">
        <v>68</v>
      </c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  <c r="P71" s="334"/>
      <c r="Q71" s="334"/>
      <c r="R71" s="334"/>
      <c r="S71" s="334"/>
      <c r="T71" s="334"/>
      <c r="U71" s="334"/>
      <c r="V71" s="334"/>
      <c r="W71" s="334"/>
      <c r="X71" s="334"/>
      <c r="Y71" s="334"/>
      <c r="Z71" s="334"/>
      <c r="AA71" s="334"/>
      <c r="AB71" s="334"/>
      <c r="AC71" s="334"/>
    </row>
    <row r="72" spans="4:32" ht="24.95" customHeight="1">
      <c r="D72" s="331" t="str">
        <f>D39</f>
        <v>SUELDOS 1 AL 15 DE DICIEMBRE DE 2016</v>
      </c>
      <c r="E72" s="332"/>
      <c r="F72" s="332"/>
      <c r="G72" s="332"/>
      <c r="H72" s="332"/>
      <c r="I72" s="332"/>
      <c r="J72" s="332"/>
      <c r="K72" s="332"/>
      <c r="L72" s="332"/>
      <c r="M72" s="332"/>
      <c r="N72" s="332"/>
      <c r="O72" s="332"/>
      <c r="P72" s="332"/>
      <c r="Q72" s="332"/>
      <c r="R72" s="332"/>
      <c r="S72" s="332"/>
      <c r="T72" s="332"/>
      <c r="U72" s="332"/>
      <c r="V72" s="332"/>
      <c r="W72" s="332"/>
      <c r="X72" s="332"/>
      <c r="Y72" s="332"/>
      <c r="Z72" s="332"/>
      <c r="AA72" s="332"/>
      <c r="AB72" s="332"/>
      <c r="AC72" s="332"/>
    </row>
    <row r="73" spans="4:32" ht="24.95" customHeight="1">
      <c r="D73" s="331" t="s">
        <v>70</v>
      </c>
      <c r="E73" s="332"/>
      <c r="F73" s="332"/>
      <c r="G73" s="332"/>
      <c r="H73" s="332"/>
      <c r="I73" s="332"/>
      <c r="J73" s="332"/>
      <c r="K73" s="332"/>
      <c r="L73" s="332"/>
      <c r="M73" s="332"/>
      <c r="N73" s="332"/>
      <c r="O73" s="332"/>
      <c r="P73" s="332"/>
      <c r="Q73" s="332"/>
      <c r="R73" s="332"/>
      <c r="S73" s="332"/>
      <c r="T73" s="332"/>
      <c r="U73" s="332"/>
      <c r="V73" s="332"/>
      <c r="W73" s="332"/>
      <c r="X73" s="332"/>
      <c r="Y73" s="332"/>
      <c r="Z73" s="332"/>
      <c r="AA73" s="332"/>
      <c r="AB73" s="332"/>
      <c r="AC73" s="332"/>
    </row>
    <row r="74" spans="4:32" ht="18" customHeight="1">
      <c r="D74" s="121"/>
      <c r="E74" s="121"/>
      <c r="F74" s="121"/>
      <c r="G74" s="122" t="s">
        <v>22</v>
      </c>
      <c r="H74" s="122" t="s">
        <v>6</v>
      </c>
      <c r="I74" s="328" t="s">
        <v>1</v>
      </c>
      <c r="J74" s="329"/>
      <c r="K74" s="330"/>
      <c r="L74" s="123"/>
      <c r="M74" s="122" t="s">
        <v>25</v>
      </c>
      <c r="N74" s="124"/>
      <c r="O74" s="328" t="s">
        <v>9</v>
      </c>
      <c r="P74" s="329"/>
      <c r="Q74" s="329"/>
      <c r="R74" s="329"/>
      <c r="S74" s="329"/>
      <c r="T74" s="330"/>
      <c r="U74" s="122" t="s">
        <v>29</v>
      </c>
      <c r="V74" s="122" t="s">
        <v>10</v>
      </c>
      <c r="W74" s="123"/>
      <c r="X74" s="122" t="s">
        <v>53</v>
      </c>
      <c r="Y74" s="328" t="s">
        <v>2</v>
      </c>
      <c r="Z74" s="329"/>
      <c r="AA74" s="330"/>
      <c r="AB74" s="122" t="s">
        <v>0</v>
      </c>
      <c r="AC74" s="125"/>
    </row>
    <row r="75" spans="4:32" ht="18" customHeight="1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>
      <c r="D76" s="130"/>
      <c r="E76" s="131" t="s">
        <v>73</v>
      </c>
      <c r="F76" s="131" t="s">
        <v>236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235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>
      <c r="D78" s="51">
        <v>35</v>
      </c>
      <c r="E78" s="50" t="s">
        <v>206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>
      <c r="D79" s="51">
        <v>36</v>
      </c>
      <c r="E79" s="50" t="s">
        <v>107</v>
      </c>
      <c r="F79" s="50" t="s">
        <v>108</v>
      </c>
      <c r="G79" s="51">
        <v>15</v>
      </c>
      <c r="H79" s="143">
        <f>I79/15</f>
        <v>137.93333333333334</v>
      </c>
      <c r="I79" s="144">
        <v>2069</v>
      </c>
      <c r="J79" s="145">
        <v>0</v>
      </c>
      <c r="K79" s="145">
        <f>TRUNC(SUM(G79*H79)+J79,2)</f>
        <v>2069</v>
      </c>
      <c r="L79" s="146"/>
      <c r="M79" s="147">
        <v>0</v>
      </c>
      <c r="N79" s="147">
        <f>K79+M79</f>
        <v>2069</v>
      </c>
      <c r="O79" s="147">
        <f>VLOOKUP(N79,Tarifa1,1)</f>
        <v>244.81</v>
      </c>
      <c r="P79" s="147">
        <f>N79-O79</f>
        <v>1824.19</v>
      </c>
      <c r="Q79" s="148">
        <f>VLOOKUP(N79,Tarifa1,3)</f>
        <v>6.4000000000000001E-2</v>
      </c>
      <c r="R79" s="147">
        <f>P79*Q79</f>
        <v>116.74816000000001</v>
      </c>
      <c r="S79" s="147">
        <f>VLOOKUP(N79,Tarifa1,2)</f>
        <v>4.6500000000000004</v>
      </c>
      <c r="T79" s="147">
        <f>R79+S79</f>
        <v>121.39816000000002</v>
      </c>
      <c r="U79" s="147">
        <f>VLOOKUP(N79,Credito1,2)</f>
        <v>188.7</v>
      </c>
      <c r="V79" s="147">
        <f>T79-U79</f>
        <v>-67.30183999999997</v>
      </c>
      <c r="W79" s="149"/>
      <c r="X79" s="145">
        <f>-IF(V79&gt;0,0,V79)</f>
        <v>67.30183999999997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2136.3018400000001</v>
      </c>
      <c r="AC79" s="153"/>
      <c r="AF79" s="181"/>
    </row>
    <row r="80" spans="4:32" ht="24.95" customHeight="1">
      <c r="D80" s="51">
        <v>37</v>
      </c>
      <c r="E80" s="50" t="s">
        <v>109</v>
      </c>
      <c r="F80" s="50" t="s">
        <v>110</v>
      </c>
      <c r="G80" s="51">
        <v>15</v>
      </c>
      <c r="H80" s="143">
        <f>I80/15</f>
        <v>165.06666666666666</v>
      </c>
      <c r="I80" s="144">
        <v>2476</v>
      </c>
      <c r="J80" s="145">
        <v>0</v>
      </c>
      <c r="K80" s="145">
        <f>TRUNC(SUM(G80*H80)+J80,2)</f>
        <v>2476</v>
      </c>
      <c r="L80" s="146"/>
      <c r="M80" s="147">
        <v>0</v>
      </c>
      <c r="N80" s="147">
        <f>K80+M80</f>
        <v>2476</v>
      </c>
      <c r="O80" s="147">
        <f>VLOOKUP(N80,Tarifa1,1)</f>
        <v>2077.5100000000002</v>
      </c>
      <c r="P80" s="147">
        <f>N80-O80</f>
        <v>398.48999999999978</v>
      </c>
      <c r="Q80" s="148">
        <f>VLOOKUP(N80,Tarifa1,3)</f>
        <v>0.10879999999999999</v>
      </c>
      <c r="R80" s="147">
        <f>P80*Q80</f>
        <v>43.355711999999976</v>
      </c>
      <c r="S80" s="147">
        <f>VLOOKUP(N80,Tarifa1,2)</f>
        <v>121.95</v>
      </c>
      <c r="T80" s="147">
        <f>R80+S80</f>
        <v>165.30571199999997</v>
      </c>
      <c r="U80" s="147">
        <f>VLOOKUP(N80,Credito1,2)</f>
        <v>160.35</v>
      </c>
      <c r="V80" s="147">
        <f>T80-U80</f>
        <v>4.955711999999977</v>
      </c>
      <c r="W80" s="149"/>
      <c r="X80" s="145">
        <f>-IF(V80&gt;0,0,V80)</f>
        <v>0</v>
      </c>
      <c r="Y80" s="150">
        <f>IF(V80&lt;0,0,V80)</f>
        <v>4.955711999999977</v>
      </c>
      <c r="Z80" s="151">
        <v>0</v>
      </c>
      <c r="AA80" s="145">
        <f>SUM(Y80:Z80)</f>
        <v>4.955711999999977</v>
      </c>
      <c r="AB80" s="152">
        <f>K80+X80-AA80</f>
        <v>2471.0442880000001</v>
      </c>
      <c r="AC80" s="153"/>
      <c r="AF80" s="181"/>
    </row>
    <row r="81" spans="4:32" ht="24.95" customHeight="1">
      <c r="D81" s="51"/>
      <c r="E81" s="67" t="s">
        <v>276</v>
      </c>
      <c r="F81" s="50"/>
      <c r="G81" s="51"/>
      <c r="H81" s="143"/>
      <c r="I81" s="144"/>
      <c r="J81" s="145"/>
      <c r="K81" s="145"/>
      <c r="L81" s="146"/>
      <c r="M81" s="147"/>
      <c r="N81" s="147"/>
      <c r="O81" s="147"/>
      <c r="P81" s="147"/>
      <c r="Q81" s="148"/>
      <c r="R81" s="147"/>
      <c r="S81" s="147"/>
      <c r="T81" s="147"/>
      <c r="U81" s="147"/>
      <c r="V81" s="147"/>
      <c r="W81" s="149"/>
      <c r="X81" s="145"/>
      <c r="Y81" s="150"/>
      <c r="Z81" s="151"/>
      <c r="AA81" s="145"/>
      <c r="AB81" s="152"/>
      <c r="AC81" s="153"/>
    </row>
    <row r="82" spans="4:32" ht="24.95" customHeight="1">
      <c r="D82" s="51">
        <v>38</v>
      </c>
      <c r="E82" s="50" t="s">
        <v>251</v>
      </c>
      <c r="F82" s="50" t="s">
        <v>208</v>
      </c>
      <c r="G82" s="51">
        <v>15</v>
      </c>
      <c r="H82" s="143">
        <f>I82/15</f>
        <v>288.42666666666662</v>
      </c>
      <c r="I82" s="144">
        <v>4326.3999999999996</v>
      </c>
      <c r="J82" s="145">
        <v>0</v>
      </c>
      <c r="K82" s="145">
        <f>TRUNC(SUM(G82*H82)+J82,2)</f>
        <v>4326.3999999999996</v>
      </c>
      <c r="L82" s="146"/>
      <c r="M82" s="147">
        <v>0</v>
      </c>
      <c r="N82" s="147">
        <f>K82+M82</f>
        <v>4326.3999999999996</v>
      </c>
      <c r="O82" s="147">
        <f>VLOOKUP(N82,Tarifa1,1)</f>
        <v>4244.1099999999997</v>
      </c>
      <c r="P82" s="147">
        <f>N82-O82</f>
        <v>82.289999999999964</v>
      </c>
      <c r="Q82" s="148">
        <f>VLOOKUP(N82,Tarifa1,3)</f>
        <v>0.1792</v>
      </c>
      <c r="R82" s="147">
        <f>P82*Q82</f>
        <v>14.746367999999993</v>
      </c>
      <c r="S82" s="147">
        <f>VLOOKUP(N82,Tarifa1,2)</f>
        <v>388.05</v>
      </c>
      <c r="T82" s="147">
        <f>R82+S82</f>
        <v>402.79636800000003</v>
      </c>
      <c r="U82" s="147">
        <f>VLOOKUP(N82,Credito1,2)</f>
        <v>0</v>
      </c>
      <c r="V82" s="147">
        <f>T82-U82</f>
        <v>402.79636800000003</v>
      </c>
      <c r="W82" s="149"/>
      <c r="X82" s="145">
        <f>-IF(V82&gt;0,0,V82)</f>
        <v>0</v>
      </c>
      <c r="Y82" s="150">
        <f>IF(V82&lt;0,0,V82)</f>
        <v>402.79636800000003</v>
      </c>
      <c r="Z82" s="151">
        <v>0</v>
      </c>
      <c r="AA82" s="145">
        <f>SUM(Y82:Z82)</f>
        <v>402.79636800000003</v>
      </c>
      <c r="AB82" s="152">
        <f>K82+X82-AA82</f>
        <v>3923.6036319999994</v>
      </c>
      <c r="AC82" s="153"/>
    </row>
    <row r="83" spans="4:32" ht="24.95" customHeight="1">
      <c r="D83" s="51"/>
      <c r="E83" s="67" t="s">
        <v>277</v>
      </c>
      <c r="F83" s="50"/>
      <c r="G83" s="51"/>
      <c r="H83" s="143"/>
      <c r="I83" s="144"/>
      <c r="J83" s="145"/>
      <c r="K83" s="145"/>
      <c r="L83" s="146"/>
      <c r="M83" s="147"/>
      <c r="N83" s="147"/>
      <c r="O83" s="147"/>
      <c r="P83" s="147"/>
      <c r="Q83" s="148"/>
      <c r="R83" s="147"/>
      <c r="S83" s="147"/>
      <c r="T83" s="147"/>
      <c r="U83" s="147"/>
      <c r="V83" s="147"/>
      <c r="W83" s="149"/>
      <c r="X83" s="145"/>
      <c r="Y83" s="150"/>
      <c r="Z83" s="151"/>
      <c r="AA83" s="145"/>
      <c r="AB83" s="152"/>
      <c r="AC83" s="153"/>
    </row>
    <row r="84" spans="4:32" ht="24.95" customHeight="1">
      <c r="D84" s="51">
        <v>39</v>
      </c>
      <c r="E84" s="50" t="s">
        <v>288</v>
      </c>
      <c r="F84" s="50" t="s">
        <v>75</v>
      </c>
      <c r="G84" s="51">
        <v>15</v>
      </c>
      <c r="H84" s="143">
        <f>I84/15</f>
        <v>221.86666666666667</v>
      </c>
      <c r="I84" s="144">
        <v>3328</v>
      </c>
      <c r="J84" s="145">
        <v>0</v>
      </c>
      <c r="K84" s="145">
        <f>TRUNC(SUM(G84*H84)+J84,2)</f>
        <v>3328</v>
      </c>
      <c r="L84" s="146"/>
      <c r="M84" s="147">
        <v>0</v>
      </c>
      <c r="N84" s="147">
        <f>K84+M84</f>
        <v>3328</v>
      </c>
      <c r="O84" s="147">
        <f>VLOOKUP(N84,Tarifa1,1)</f>
        <v>2077.5100000000002</v>
      </c>
      <c r="P84" s="147">
        <f>N84-O84</f>
        <v>1250.4899999999998</v>
      </c>
      <c r="Q84" s="148">
        <f>VLOOKUP(N84,Tarifa1,3)</f>
        <v>0.10879999999999999</v>
      </c>
      <c r="R84" s="147">
        <f>P84*Q84</f>
        <v>136.05331199999998</v>
      </c>
      <c r="S84" s="147">
        <f>VLOOKUP(N84,Tarifa1,2)</f>
        <v>121.95</v>
      </c>
      <c r="T84" s="147">
        <f>R84+S84</f>
        <v>258.00331199999999</v>
      </c>
      <c r="U84" s="147">
        <f>VLOOKUP(N84,Credito1,2)</f>
        <v>125.1</v>
      </c>
      <c r="V84" s="147">
        <f>T84-U84</f>
        <v>132.903312</v>
      </c>
      <c r="W84" s="149"/>
      <c r="X84" s="145">
        <f>-IF(V84&gt;0,0,V84)</f>
        <v>0</v>
      </c>
      <c r="Y84" s="150">
        <f>IF(V84&lt;0,0,V84)</f>
        <v>132.903312</v>
      </c>
      <c r="Z84" s="151">
        <v>0</v>
      </c>
      <c r="AA84" s="145">
        <f>SUM(Y84:Z84)</f>
        <v>132.903312</v>
      </c>
      <c r="AB84" s="152">
        <f>K84+X84-AA84</f>
        <v>3195.0966880000001</v>
      </c>
      <c r="AC84" s="153"/>
      <c r="AE84" s="120">
        <f>I84*0.03</f>
        <v>99.84</v>
      </c>
      <c r="AF84" s="181"/>
    </row>
    <row r="85" spans="4:32" ht="24.95" customHeight="1">
      <c r="D85" s="51"/>
      <c r="E85" s="50"/>
      <c r="F85" s="50"/>
      <c r="G85" s="51"/>
      <c r="H85" s="143"/>
      <c r="I85" s="144"/>
      <c r="J85" s="145"/>
      <c r="K85" s="145"/>
      <c r="L85" s="146"/>
      <c r="M85" s="147"/>
      <c r="N85" s="147"/>
      <c r="O85" s="147"/>
      <c r="P85" s="147"/>
      <c r="Q85" s="148"/>
      <c r="R85" s="147"/>
      <c r="S85" s="147"/>
      <c r="T85" s="147"/>
      <c r="U85" s="147"/>
      <c r="V85" s="147"/>
      <c r="W85" s="149"/>
      <c r="X85" s="145"/>
      <c r="Y85" s="150"/>
      <c r="Z85" s="151"/>
      <c r="AA85" s="145"/>
      <c r="AB85" s="152"/>
      <c r="AC85" s="153"/>
    </row>
    <row r="86" spans="4:32" ht="24.95" customHeight="1">
      <c r="D86" s="51"/>
      <c r="E86" s="67" t="s">
        <v>111</v>
      </c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>
      <c r="D87" s="51">
        <v>40</v>
      </c>
      <c r="E87" s="50" t="s">
        <v>207</v>
      </c>
      <c r="F87" s="50" t="s">
        <v>112</v>
      </c>
      <c r="G87" s="51">
        <v>15</v>
      </c>
      <c r="H87" s="143">
        <f>I87/15</f>
        <v>300</v>
      </c>
      <c r="I87" s="144">
        <v>4500</v>
      </c>
      <c r="J87" s="145">
        <v>0</v>
      </c>
      <c r="K87" s="145">
        <f>TRUNC(SUM(G87*H87)+J87,2)</f>
        <v>4500</v>
      </c>
      <c r="L87" s="146"/>
      <c r="M87" s="147">
        <v>0</v>
      </c>
      <c r="N87" s="147">
        <f>K87+M87</f>
        <v>4500</v>
      </c>
      <c r="O87" s="147">
        <f>VLOOKUP(N87,Tarifa1,1)</f>
        <v>4244.1099999999997</v>
      </c>
      <c r="P87" s="147">
        <f>N87-O87</f>
        <v>255.89000000000033</v>
      </c>
      <c r="Q87" s="148">
        <f>VLOOKUP(N87,Tarifa1,3)</f>
        <v>0.1792</v>
      </c>
      <c r="R87" s="147">
        <f>P87*Q87</f>
        <v>45.855488000000058</v>
      </c>
      <c r="S87" s="147">
        <f>VLOOKUP(N87,Tarifa1,2)</f>
        <v>388.05</v>
      </c>
      <c r="T87" s="147">
        <f>R87+S87</f>
        <v>433.90548800000005</v>
      </c>
      <c r="U87" s="147">
        <f>VLOOKUP(N87,Credito1,2)</f>
        <v>0</v>
      </c>
      <c r="V87" s="147">
        <f>T87-U87</f>
        <v>433.90548800000005</v>
      </c>
      <c r="W87" s="149"/>
      <c r="X87" s="145">
        <f>-IF(V87&gt;0,0,V87)</f>
        <v>0</v>
      </c>
      <c r="Y87" s="150">
        <f>IF(V87&lt;0,0,V87)</f>
        <v>433.90548800000005</v>
      </c>
      <c r="Z87" s="151">
        <v>0</v>
      </c>
      <c r="AA87" s="145">
        <f>SUM(Y87:Z87)</f>
        <v>433.90548800000005</v>
      </c>
      <c r="AB87" s="152">
        <f>K87+X87-AA87</f>
        <v>4066.0945120000001</v>
      </c>
      <c r="AC87" s="153"/>
    </row>
    <row r="88" spans="4:32" ht="24.95" customHeight="1">
      <c r="D88" s="51"/>
      <c r="E88" s="67" t="s">
        <v>113</v>
      </c>
      <c r="F88" s="50"/>
      <c r="G88" s="51"/>
      <c r="H88" s="143"/>
      <c r="I88" s="144"/>
      <c r="J88" s="145"/>
      <c r="K88" s="145"/>
      <c r="L88" s="146"/>
      <c r="M88" s="147"/>
      <c r="N88" s="147"/>
      <c r="O88" s="147"/>
      <c r="P88" s="147"/>
      <c r="Q88" s="148"/>
      <c r="R88" s="147"/>
      <c r="S88" s="147"/>
      <c r="T88" s="147"/>
      <c r="U88" s="147"/>
      <c r="V88" s="147"/>
      <c r="W88" s="149"/>
      <c r="X88" s="145"/>
      <c r="Y88" s="150"/>
      <c r="Z88" s="151"/>
      <c r="AA88" s="145"/>
      <c r="AB88" s="152"/>
      <c r="AC88" s="153"/>
    </row>
    <row r="89" spans="4:32" ht="24.95" customHeight="1">
      <c r="D89" s="51">
        <v>41</v>
      </c>
      <c r="E89" s="50" t="s">
        <v>114</v>
      </c>
      <c r="F89" s="50" t="s">
        <v>173</v>
      </c>
      <c r="G89" s="51">
        <v>15</v>
      </c>
      <c r="H89" s="143">
        <f>I89/15</f>
        <v>37.733333333333334</v>
      </c>
      <c r="I89" s="144">
        <v>566</v>
      </c>
      <c r="J89" s="145">
        <v>0</v>
      </c>
      <c r="K89" s="145">
        <f>TRUNC(SUM(G89*H89)+J89,2)</f>
        <v>566</v>
      </c>
      <c r="L89" s="146"/>
      <c r="M89" s="147">
        <v>0</v>
      </c>
      <c r="N89" s="147">
        <f>K89+M89</f>
        <v>566</v>
      </c>
      <c r="O89" s="147">
        <f>VLOOKUP(N89,Tarifa1,1)</f>
        <v>244.81</v>
      </c>
      <c r="P89" s="147">
        <f>N89-O89</f>
        <v>321.19</v>
      </c>
      <c r="Q89" s="148">
        <f>VLOOKUP(N89,Tarifa1,3)</f>
        <v>6.4000000000000001E-2</v>
      </c>
      <c r="R89" s="147">
        <f>P89*Q89</f>
        <v>20.556160000000002</v>
      </c>
      <c r="S89" s="147">
        <f>VLOOKUP(N89,Tarifa1,2)</f>
        <v>4.6500000000000004</v>
      </c>
      <c r="T89" s="147">
        <f>R89+S89</f>
        <v>25.206160000000004</v>
      </c>
      <c r="U89" s="147">
        <f>VLOOKUP(N89,Credito1,2)</f>
        <v>200.85</v>
      </c>
      <c r="V89" s="147">
        <f>T89-U89</f>
        <v>-175.64383999999998</v>
      </c>
      <c r="W89" s="149"/>
      <c r="X89" s="145">
        <f>-IF(V89&gt;0,0,V89)</f>
        <v>175.64383999999998</v>
      </c>
      <c r="Y89" s="150">
        <f>IF(V89&lt;0,0,V89)</f>
        <v>0</v>
      </c>
      <c r="Z89" s="151">
        <v>0</v>
      </c>
      <c r="AA89" s="145">
        <f>SUM(Y89:Z89)</f>
        <v>0</v>
      </c>
      <c r="AB89" s="152">
        <f>K89+X89-AA89</f>
        <v>741.64383999999995</v>
      </c>
      <c r="AC89" s="153"/>
      <c r="AF89" s="181"/>
    </row>
    <row r="90" spans="4:32" ht="24.95" customHeight="1">
      <c r="D90" s="51">
        <v>42</v>
      </c>
      <c r="E90" s="50" t="s">
        <v>115</v>
      </c>
      <c r="F90" s="50" t="s">
        <v>172</v>
      </c>
      <c r="G90" s="51">
        <v>15</v>
      </c>
      <c r="H90" s="143">
        <f>I90/15</f>
        <v>67.400000000000006</v>
      </c>
      <c r="I90" s="144">
        <v>1011</v>
      </c>
      <c r="J90" s="145">
        <v>0</v>
      </c>
      <c r="K90" s="145">
        <f>TRUNC(SUM(G90*H90)+J90,2)</f>
        <v>1011</v>
      </c>
      <c r="L90" s="146"/>
      <c r="M90" s="147">
        <v>0</v>
      </c>
      <c r="N90" s="147">
        <f>K90+M90</f>
        <v>1011</v>
      </c>
      <c r="O90" s="147">
        <f>VLOOKUP(N90,Tarifa1,1)</f>
        <v>244.81</v>
      </c>
      <c r="P90" s="147">
        <f>N90-O90</f>
        <v>766.19</v>
      </c>
      <c r="Q90" s="148">
        <f>VLOOKUP(N90,Tarifa1,3)</f>
        <v>6.4000000000000001E-2</v>
      </c>
      <c r="R90" s="147">
        <f>P90*Q90</f>
        <v>49.036160000000002</v>
      </c>
      <c r="S90" s="147">
        <f>VLOOKUP(N90,Tarifa1,2)</f>
        <v>4.6500000000000004</v>
      </c>
      <c r="T90" s="147">
        <f>R90+S90</f>
        <v>53.686160000000001</v>
      </c>
      <c r="U90" s="147">
        <f>VLOOKUP(N90,Credito1,2)</f>
        <v>200.7</v>
      </c>
      <c r="V90" s="147">
        <f>T90-U90</f>
        <v>-147.01383999999999</v>
      </c>
      <c r="W90" s="149"/>
      <c r="X90" s="145">
        <f>-IF(V90&gt;0,0,V90)</f>
        <v>147.01383999999999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1158.0138400000001</v>
      </c>
      <c r="AC90" s="153"/>
      <c r="AF90" s="181"/>
    </row>
    <row r="91" spans="4:32" ht="24.95" customHeight="1">
      <c r="D91" s="51"/>
      <c r="E91" s="50"/>
      <c r="F91" s="50"/>
      <c r="G91" s="51"/>
      <c r="H91" s="143"/>
      <c r="I91" s="144"/>
      <c r="J91" s="145"/>
      <c r="K91" s="145"/>
      <c r="L91" s="146"/>
      <c r="M91" s="147"/>
      <c r="N91" s="147"/>
      <c r="O91" s="147"/>
      <c r="P91" s="147"/>
      <c r="Q91" s="148"/>
      <c r="R91" s="147"/>
      <c r="S91" s="147"/>
      <c r="T91" s="147"/>
      <c r="U91" s="147"/>
      <c r="V91" s="147"/>
      <c r="W91" s="149"/>
      <c r="X91" s="145"/>
      <c r="Y91" s="150"/>
      <c r="Z91" s="151"/>
      <c r="AA91" s="145"/>
      <c r="AB91" s="152"/>
      <c r="AC91" s="153"/>
    </row>
    <row r="92" spans="4:32" ht="24.95" customHeight="1"/>
    <row r="93" spans="4:32" ht="24.95" customHeight="1">
      <c r="D93" s="333" t="s">
        <v>68</v>
      </c>
      <c r="E93" s="334"/>
      <c r="F93" s="334"/>
      <c r="G93" s="334"/>
      <c r="H93" s="334"/>
      <c r="I93" s="334"/>
      <c r="J93" s="334"/>
      <c r="K93" s="334"/>
      <c r="L93" s="334"/>
      <c r="M93" s="334"/>
      <c r="N93" s="334"/>
      <c r="O93" s="334"/>
      <c r="P93" s="334"/>
      <c r="Q93" s="334"/>
      <c r="R93" s="334"/>
      <c r="S93" s="334"/>
      <c r="T93" s="334"/>
      <c r="U93" s="334"/>
      <c r="V93" s="334"/>
      <c r="W93" s="334"/>
      <c r="X93" s="334"/>
      <c r="Y93" s="334"/>
      <c r="Z93" s="334"/>
      <c r="AA93" s="334"/>
      <c r="AB93" s="334"/>
      <c r="AC93" s="334"/>
    </row>
    <row r="94" spans="4:32" ht="24.95" customHeight="1">
      <c r="D94" s="331" t="str">
        <f>D72</f>
        <v>SUELDOS 1 AL 15 DE DICIEMBRE DE 2016</v>
      </c>
      <c r="E94" s="332"/>
      <c r="F94" s="332"/>
      <c r="G94" s="332"/>
      <c r="H94" s="332"/>
      <c r="I94" s="332"/>
      <c r="J94" s="332"/>
      <c r="K94" s="332"/>
      <c r="L94" s="332"/>
      <c r="M94" s="332"/>
      <c r="N94" s="332"/>
      <c r="O94" s="332"/>
      <c r="P94" s="332"/>
      <c r="Q94" s="332"/>
      <c r="R94" s="332"/>
      <c r="S94" s="332"/>
      <c r="T94" s="332"/>
      <c r="U94" s="332"/>
      <c r="V94" s="332"/>
      <c r="W94" s="332"/>
      <c r="X94" s="332"/>
      <c r="Y94" s="332"/>
      <c r="Z94" s="332"/>
      <c r="AA94" s="332"/>
      <c r="AB94" s="332"/>
      <c r="AC94" s="332"/>
    </row>
    <row r="95" spans="4:32" ht="24.95" customHeight="1">
      <c r="D95" s="331" t="s">
        <v>70</v>
      </c>
      <c r="E95" s="332"/>
      <c r="F95" s="332"/>
      <c r="G95" s="332"/>
      <c r="H95" s="332"/>
      <c r="I95" s="332"/>
      <c r="J95" s="332"/>
      <c r="K95" s="332"/>
      <c r="L95" s="332"/>
      <c r="M95" s="332"/>
      <c r="N95" s="332"/>
      <c r="O95" s="332"/>
      <c r="P95" s="332"/>
      <c r="Q95" s="332"/>
      <c r="R95" s="332"/>
      <c r="S95" s="332"/>
      <c r="T95" s="332"/>
      <c r="U95" s="332"/>
      <c r="V95" s="332"/>
      <c r="W95" s="332"/>
      <c r="X95" s="332"/>
      <c r="Y95" s="332"/>
      <c r="Z95" s="332"/>
      <c r="AA95" s="332"/>
      <c r="AB95" s="332"/>
      <c r="AC95" s="332"/>
    </row>
    <row r="96" spans="4:32" ht="18" customHeight="1">
      <c r="D96" s="121"/>
      <c r="E96" s="121"/>
      <c r="F96" s="121"/>
      <c r="G96" s="122" t="s">
        <v>22</v>
      </c>
      <c r="H96" s="122" t="s">
        <v>6</v>
      </c>
      <c r="I96" s="328" t="s">
        <v>1</v>
      </c>
      <c r="J96" s="329"/>
      <c r="K96" s="330"/>
      <c r="L96" s="123"/>
      <c r="M96" s="122" t="s">
        <v>25</v>
      </c>
      <c r="N96" s="124"/>
      <c r="O96" s="328" t="s">
        <v>9</v>
      </c>
      <c r="P96" s="329"/>
      <c r="Q96" s="329"/>
      <c r="R96" s="329"/>
      <c r="S96" s="329"/>
      <c r="T96" s="330"/>
      <c r="U96" s="122" t="s">
        <v>29</v>
      </c>
      <c r="V96" s="122" t="s">
        <v>10</v>
      </c>
      <c r="W96" s="123"/>
      <c r="X96" s="122" t="s">
        <v>53</v>
      </c>
      <c r="Y96" s="328" t="s">
        <v>2</v>
      </c>
      <c r="Z96" s="329"/>
      <c r="AA96" s="330"/>
      <c r="AB96" s="122" t="s">
        <v>0</v>
      </c>
      <c r="AC96" s="125"/>
    </row>
    <row r="97" spans="4:32" ht="18" customHeight="1">
      <c r="D97" s="126" t="s">
        <v>21</v>
      </c>
      <c r="E97" s="126"/>
      <c r="F97" s="126"/>
      <c r="G97" s="127" t="s">
        <v>23</v>
      </c>
      <c r="H97" s="128" t="s">
        <v>24</v>
      </c>
      <c r="I97" s="122" t="s">
        <v>6</v>
      </c>
      <c r="J97" s="122" t="s">
        <v>61</v>
      </c>
      <c r="K97" s="122" t="s">
        <v>27</v>
      </c>
      <c r="L97" s="123"/>
      <c r="M97" s="128" t="s">
        <v>26</v>
      </c>
      <c r="N97" s="124" t="s">
        <v>31</v>
      </c>
      <c r="O97" s="124" t="s">
        <v>12</v>
      </c>
      <c r="P97" s="124" t="s">
        <v>33</v>
      </c>
      <c r="Q97" s="124" t="s">
        <v>35</v>
      </c>
      <c r="R97" s="124" t="s">
        <v>36</v>
      </c>
      <c r="S97" s="124" t="s">
        <v>14</v>
      </c>
      <c r="T97" s="124" t="s">
        <v>10</v>
      </c>
      <c r="U97" s="128" t="s">
        <v>39</v>
      </c>
      <c r="V97" s="128" t="s">
        <v>40</v>
      </c>
      <c r="W97" s="123"/>
      <c r="X97" s="128" t="s">
        <v>30</v>
      </c>
      <c r="Y97" s="122" t="s">
        <v>3</v>
      </c>
      <c r="Z97" s="122" t="s">
        <v>57</v>
      </c>
      <c r="AA97" s="122" t="s">
        <v>7</v>
      </c>
      <c r="AB97" s="128" t="s">
        <v>4</v>
      </c>
      <c r="AC97" s="129" t="s">
        <v>60</v>
      </c>
    </row>
    <row r="98" spans="4:32" ht="18" customHeight="1">
      <c r="D98" s="130"/>
      <c r="E98" s="131" t="s">
        <v>73</v>
      </c>
      <c r="F98" s="131" t="s">
        <v>236</v>
      </c>
      <c r="G98" s="128"/>
      <c r="H98" s="128"/>
      <c r="I98" s="128" t="s">
        <v>46</v>
      </c>
      <c r="J98" s="128" t="s">
        <v>62</v>
      </c>
      <c r="K98" s="128" t="s">
        <v>28</v>
      </c>
      <c r="L98" s="123"/>
      <c r="M98" s="128" t="s">
        <v>42</v>
      </c>
      <c r="N98" s="122" t="s">
        <v>32</v>
      </c>
      <c r="O98" s="122" t="s">
        <v>13</v>
      </c>
      <c r="P98" s="122" t="s">
        <v>34</v>
      </c>
      <c r="Q98" s="122" t="s">
        <v>34</v>
      </c>
      <c r="R98" s="122" t="s">
        <v>37</v>
      </c>
      <c r="S98" s="122" t="s">
        <v>15</v>
      </c>
      <c r="T98" s="122" t="s">
        <v>38</v>
      </c>
      <c r="U98" s="128" t="s">
        <v>19</v>
      </c>
      <c r="V98" s="132" t="s">
        <v>235</v>
      </c>
      <c r="W98" s="133"/>
      <c r="X98" s="128" t="s">
        <v>52</v>
      </c>
      <c r="Y98" s="128"/>
      <c r="Z98" s="128"/>
      <c r="AA98" s="128" t="s">
        <v>43</v>
      </c>
      <c r="AB98" s="128" t="s">
        <v>5</v>
      </c>
      <c r="AC98" s="134"/>
    </row>
    <row r="99" spans="4:32" ht="18" customHeight="1">
      <c r="D99" s="186"/>
      <c r="E99" s="187" t="s">
        <v>116</v>
      </c>
      <c r="F99" s="188"/>
      <c r="G99" s="186"/>
      <c r="H99" s="126"/>
      <c r="I99" s="126"/>
      <c r="J99" s="126"/>
      <c r="K99" s="126"/>
      <c r="L99" s="168"/>
      <c r="M99" s="169"/>
      <c r="N99" s="169"/>
      <c r="O99" s="169"/>
      <c r="P99" s="169"/>
      <c r="Q99" s="169"/>
      <c r="R99" s="169"/>
      <c r="S99" s="169"/>
      <c r="T99" s="169"/>
      <c r="U99" s="169"/>
      <c r="V99" s="170"/>
      <c r="W99" s="140"/>
      <c r="X99" s="126"/>
      <c r="Y99" s="126"/>
      <c r="Z99" s="126"/>
      <c r="AA99" s="126"/>
      <c r="AB99" s="126"/>
      <c r="AC99" s="171"/>
    </row>
    <row r="100" spans="4:32" ht="24.95" customHeight="1">
      <c r="D100" s="51">
        <v>43</v>
      </c>
      <c r="E100" s="50" t="s">
        <v>243</v>
      </c>
      <c r="F100" s="50" t="s">
        <v>244</v>
      </c>
      <c r="G100" s="51">
        <v>15</v>
      </c>
      <c r="H100" s="143">
        <f t="shared" ref="H100:H110" si="13">I100/15</f>
        <v>76.599999999999994</v>
      </c>
      <c r="I100" s="144">
        <v>1149</v>
      </c>
      <c r="J100" s="145">
        <v>0</v>
      </c>
      <c r="K100" s="145">
        <f t="shared" ref="K100:K106" si="14">TRUNC(SUM(G100*H100)+J100,2)</f>
        <v>1149</v>
      </c>
      <c r="L100" s="146"/>
      <c r="M100" s="147">
        <v>0</v>
      </c>
      <c r="N100" s="147">
        <f t="shared" ref="N100:N106" si="15">K100+M100</f>
        <v>1149</v>
      </c>
      <c r="O100" s="147">
        <f t="shared" ref="O100:O106" si="16">VLOOKUP(N100,Tarifa1,1)</f>
        <v>244.81</v>
      </c>
      <c r="P100" s="147">
        <f t="shared" ref="P100:P106" si="17">N100-O100</f>
        <v>904.19</v>
      </c>
      <c r="Q100" s="148">
        <f t="shared" ref="Q100:Q106" si="18">VLOOKUP(N100,Tarifa1,3)</f>
        <v>6.4000000000000001E-2</v>
      </c>
      <c r="R100" s="147">
        <f t="shared" ref="R100:R106" si="19">P100*Q100</f>
        <v>57.868160000000003</v>
      </c>
      <c r="S100" s="147">
        <f t="shared" ref="S100:S106" si="20">VLOOKUP(N100,Tarifa1,2)</f>
        <v>4.6500000000000004</v>
      </c>
      <c r="T100" s="147">
        <f t="shared" ref="T100:T106" si="21">R100+S100</f>
        <v>62.518160000000002</v>
      </c>
      <c r="U100" s="147">
        <f t="shared" ref="U100:U106" si="22">VLOOKUP(N100,Credito1,2)</f>
        <v>200.7</v>
      </c>
      <c r="V100" s="147">
        <f t="shared" ref="V100:V106" si="23">T100-U100</f>
        <v>-138.18183999999999</v>
      </c>
      <c r="W100" s="149"/>
      <c r="X100" s="145">
        <f t="shared" ref="X100:X106" si="24">-IF(V100&gt;0,0,V100)</f>
        <v>138.18183999999999</v>
      </c>
      <c r="Y100" s="150">
        <f t="shared" ref="Y100:Y106" si="25">IF(V100&lt;0,0,V100)</f>
        <v>0</v>
      </c>
      <c r="Z100" s="151">
        <v>0</v>
      </c>
      <c r="AA100" s="145">
        <f>SUM(Y100:Z100)</f>
        <v>0</v>
      </c>
      <c r="AB100" s="152">
        <f>K100+X100-AA100</f>
        <v>1287.18184</v>
      </c>
      <c r="AC100" s="153"/>
      <c r="AF100" s="181"/>
    </row>
    <row r="101" spans="4:32" ht="24.95" customHeight="1">
      <c r="D101" s="51">
        <v>44</v>
      </c>
      <c r="E101" s="50" t="s">
        <v>245</v>
      </c>
      <c r="F101" s="50" t="s">
        <v>174</v>
      </c>
      <c r="G101" s="51">
        <v>15</v>
      </c>
      <c r="H101" s="143">
        <f t="shared" si="13"/>
        <v>76.599999999999994</v>
      </c>
      <c r="I101" s="144">
        <v>1149</v>
      </c>
      <c r="J101" s="145">
        <v>0</v>
      </c>
      <c r="K101" s="145">
        <f t="shared" si="14"/>
        <v>1149</v>
      </c>
      <c r="L101" s="146"/>
      <c r="M101" s="147">
        <v>0</v>
      </c>
      <c r="N101" s="147">
        <f t="shared" si="15"/>
        <v>1149</v>
      </c>
      <c r="O101" s="147">
        <f t="shared" si="16"/>
        <v>244.81</v>
      </c>
      <c r="P101" s="147">
        <f t="shared" si="17"/>
        <v>904.19</v>
      </c>
      <c r="Q101" s="148">
        <f t="shared" si="18"/>
        <v>6.4000000000000001E-2</v>
      </c>
      <c r="R101" s="147">
        <f t="shared" si="19"/>
        <v>57.868160000000003</v>
      </c>
      <c r="S101" s="147">
        <f t="shared" si="20"/>
        <v>4.6500000000000004</v>
      </c>
      <c r="T101" s="147">
        <f t="shared" si="21"/>
        <v>62.518160000000002</v>
      </c>
      <c r="U101" s="147">
        <f t="shared" si="22"/>
        <v>200.7</v>
      </c>
      <c r="V101" s="147">
        <f t="shared" si="23"/>
        <v>-138.18183999999999</v>
      </c>
      <c r="W101" s="149"/>
      <c r="X101" s="145">
        <f t="shared" si="24"/>
        <v>138.18183999999999</v>
      </c>
      <c r="Y101" s="150">
        <f t="shared" si="25"/>
        <v>0</v>
      </c>
      <c r="Z101" s="151">
        <v>0</v>
      </c>
      <c r="AA101" s="145">
        <f t="shared" ref="AA101:AA106" si="26">SUM(Y101:Z101)</f>
        <v>0</v>
      </c>
      <c r="AB101" s="152">
        <f t="shared" ref="AB101:AB106" si="27">K101+X101-AA101</f>
        <v>1287.18184</v>
      </c>
      <c r="AC101" s="153"/>
    </row>
    <row r="102" spans="4:32" ht="24.95" customHeight="1">
      <c r="D102" s="51">
        <v>45</v>
      </c>
      <c r="E102" s="50" t="s">
        <v>246</v>
      </c>
      <c r="F102" s="50" t="s">
        <v>181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si="26"/>
        <v>0</v>
      </c>
      <c r="AB102" s="152">
        <f t="shared" si="27"/>
        <v>1287.18184</v>
      </c>
      <c r="AC102" s="153"/>
    </row>
    <row r="103" spans="4:32" ht="24.95" customHeight="1">
      <c r="D103" s="51">
        <v>46</v>
      </c>
      <c r="E103" s="50" t="s">
        <v>279</v>
      </c>
      <c r="F103" s="50" t="s">
        <v>182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>
      <c r="D104" s="51">
        <v>47</v>
      </c>
      <c r="E104" s="50" t="s">
        <v>312</v>
      </c>
      <c r="F104" s="50" t="s">
        <v>247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>
      <c r="D105" s="51">
        <v>48</v>
      </c>
      <c r="E105" s="50" t="s">
        <v>248</v>
      </c>
      <c r="F105" s="50" t="s">
        <v>249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>
      <c r="D106" s="51">
        <v>49</v>
      </c>
      <c r="E106" s="50" t="s">
        <v>287</v>
      </c>
      <c r="F106" s="50" t="s">
        <v>250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>
      <c r="D107" s="51"/>
      <c r="E107" s="67" t="s">
        <v>117</v>
      </c>
      <c r="F107" s="50"/>
      <c r="G107" s="51"/>
      <c r="H107" s="143"/>
      <c r="I107" s="144"/>
      <c r="J107" s="145"/>
      <c r="K107" s="145"/>
      <c r="L107" s="146"/>
      <c r="M107" s="147"/>
      <c r="N107" s="147"/>
      <c r="O107" s="147"/>
      <c r="P107" s="147"/>
      <c r="Q107" s="148"/>
      <c r="R107" s="147"/>
      <c r="S107" s="147"/>
      <c r="T107" s="147"/>
      <c r="U107" s="147"/>
      <c r="V107" s="147"/>
      <c r="W107" s="149"/>
      <c r="X107" s="145"/>
      <c r="Y107" s="150"/>
      <c r="Z107" s="151"/>
      <c r="AA107" s="145"/>
      <c r="AB107" s="152"/>
      <c r="AC107" s="153"/>
    </row>
    <row r="108" spans="4:32" ht="24.95" customHeight="1">
      <c r="D108" s="51">
        <v>50</v>
      </c>
      <c r="E108" s="50" t="s">
        <v>171</v>
      </c>
      <c r="F108" s="50" t="s">
        <v>118</v>
      </c>
      <c r="G108" s="51">
        <v>15</v>
      </c>
      <c r="H108" s="143">
        <f t="shared" si="13"/>
        <v>185.66666666666666</v>
      </c>
      <c r="I108" s="144">
        <v>2785</v>
      </c>
      <c r="J108" s="145">
        <v>0</v>
      </c>
      <c r="K108" s="145">
        <f>TRUNC(SUM(G108*H108)+J108,2)</f>
        <v>2785</v>
      </c>
      <c r="L108" s="146"/>
      <c r="M108" s="147">
        <v>0</v>
      </c>
      <c r="N108" s="147">
        <f>K108+M108</f>
        <v>2785</v>
      </c>
      <c r="O108" s="147">
        <f>VLOOKUP(N108,Tarifa1,1)</f>
        <v>2077.5100000000002</v>
      </c>
      <c r="P108" s="147">
        <f>N108-O108</f>
        <v>707.48999999999978</v>
      </c>
      <c r="Q108" s="148">
        <f>VLOOKUP(N108,Tarifa1,3)</f>
        <v>0.10879999999999999</v>
      </c>
      <c r="R108" s="147">
        <f>P108*Q108</f>
        <v>76.974911999999975</v>
      </c>
      <c r="S108" s="147">
        <f>VLOOKUP(N108,Tarifa1,2)</f>
        <v>121.95</v>
      </c>
      <c r="T108" s="147">
        <f>R108+S108</f>
        <v>198.92491199999998</v>
      </c>
      <c r="U108" s="147">
        <f>VLOOKUP(N108,Credito1,2)</f>
        <v>145.35</v>
      </c>
      <c r="V108" s="147">
        <f>T108-U108</f>
        <v>53.574911999999983</v>
      </c>
      <c r="W108" s="149"/>
      <c r="X108" s="145">
        <f>-IF(V108&gt;0,0,V108)</f>
        <v>0</v>
      </c>
      <c r="Y108" s="150">
        <f>IF(V108&lt;0,0,V108)</f>
        <v>53.574911999999983</v>
      </c>
      <c r="Z108" s="151">
        <v>0</v>
      </c>
      <c r="AA108" s="145">
        <f>SUM(Y108:Z108)</f>
        <v>53.574911999999983</v>
      </c>
      <c r="AB108" s="152">
        <f>K108+X108-AA108</f>
        <v>2731.425088</v>
      </c>
      <c r="AC108" s="153"/>
      <c r="AF108" s="181"/>
    </row>
    <row r="109" spans="4:32" ht="24.95" customHeight="1">
      <c r="D109" s="51">
        <v>51</v>
      </c>
      <c r="E109" s="50" t="s">
        <v>119</v>
      </c>
      <c r="F109" s="50" t="s">
        <v>120</v>
      </c>
      <c r="G109" s="51">
        <v>15</v>
      </c>
      <c r="H109" s="143">
        <f t="shared" si="13"/>
        <v>228.93333333333334</v>
      </c>
      <c r="I109" s="144">
        <v>3434</v>
      </c>
      <c r="J109" s="145">
        <v>0</v>
      </c>
      <c r="K109" s="145">
        <f>TRUNC(SUM(G109*H109)+J109,2)</f>
        <v>3434</v>
      </c>
      <c r="L109" s="146"/>
      <c r="M109" s="147">
        <v>0</v>
      </c>
      <c r="N109" s="147">
        <f>K109+M109</f>
        <v>3434</v>
      </c>
      <c r="O109" s="147">
        <f>VLOOKUP(N109,Tarifa1,1)</f>
        <v>2077.5100000000002</v>
      </c>
      <c r="P109" s="147">
        <f>N109-O109</f>
        <v>1356.4899999999998</v>
      </c>
      <c r="Q109" s="148">
        <f>VLOOKUP(N109,Tarifa1,3)</f>
        <v>0.10879999999999999</v>
      </c>
      <c r="R109" s="147">
        <f>P109*Q109</f>
        <v>147.58611199999996</v>
      </c>
      <c r="S109" s="147">
        <f>VLOOKUP(N109,Tarifa1,2)</f>
        <v>121.95</v>
      </c>
      <c r="T109" s="147">
        <f>R109+S109</f>
        <v>269.53611199999995</v>
      </c>
      <c r="U109" s="147">
        <f>VLOOKUP(N109,Credito1,2)</f>
        <v>125.1</v>
      </c>
      <c r="V109" s="147">
        <f>T109-U109</f>
        <v>144.43611199999995</v>
      </c>
      <c r="W109" s="149"/>
      <c r="X109" s="145">
        <f>-IF(V109&gt;0,0,V109)</f>
        <v>0</v>
      </c>
      <c r="Y109" s="150">
        <f>IF(V109&lt;0,0,V109)</f>
        <v>144.43611199999995</v>
      </c>
      <c r="Z109" s="151">
        <v>0</v>
      </c>
      <c r="AA109" s="145">
        <f>SUM(Y109:Z109)</f>
        <v>144.43611199999995</v>
      </c>
      <c r="AB109" s="152">
        <f>K109+X109-AA109</f>
        <v>3289.5638880000001</v>
      </c>
      <c r="AC109" s="153"/>
      <c r="AF109" s="181"/>
    </row>
    <row r="110" spans="4:32" ht="24.95" customHeight="1">
      <c r="D110" s="51">
        <v>52</v>
      </c>
      <c r="E110" s="50" t="s">
        <v>121</v>
      </c>
      <c r="F110" s="50" t="s">
        <v>122</v>
      </c>
      <c r="G110" s="51">
        <v>15</v>
      </c>
      <c r="H110" s="143">
        <f t="shared" si="13"/>
        <v>185.66666666666666</v>
      </c>
      <c r="I110" s="144">
        <v>2785</v>
      </c>
      <c r="J110" s="145">
        <v>0</v>
      </c>
      <c r="K110" s="145">
        <f>TRUNC(SUM(G110*H110)+J110,2)</f>
        <v>2785</v>
      </c>
      <c r="L110" s="146"/>
      <c r="M110" s="147">
        <v>0</v>
      </c>
      <c r="N110" s="147">
        <f>K110+M110</f>
        <v>2785</v>
      </c>
      <c r="O110" s="147">
        <f>VLOOKUP(N110,Tarifa1,1)</f>
        <v>2077.5100000000002</v>
      </c>
      <c r="P110" s="147">
        <f>N110-O110</f>
        <v>707.48999999999978</v>
      </c>
      <c r="Q110" s="148">
        <f>VLOOKUP(N110,Tarifa1,3)</f>
        <v>0.10879999999999999</v>
      </c>
      <c r="R110" s="147">
        <f>P110*Q110</f>
        <v>76.974911999999975</v>
      </c>
      <c r="S110" s="147">
        <f>VLOOKUP(N110,Tarifa1,2)</f>
        <v>121.95</v>
      </c>
      <c r="T110" s="147">
        <f>R110+S110</f>
        <v>198.92491199999998</v>
      </c>
      <c r="U110" s="147">
        <f>VLOOKUP(N110,Credito1,2)</f>
        <v>145.35</v>
      </c>
      <c r="V110" s="147">
        <f>T110-U110</f>
        <v>53.574911999999983</v>
      </c>
      <c r="W110" s="149"/>
      <c r="X110" s="145">
        <f>-IF(V110&gt;0,0,V110)</f>
        <v>0</v>
      </c>
      <c r="Y110" s="150">
        <f>IF(V110&lt;0,0,V110)</f>
        <v>53.574911999999983</v>
      </c>
      <c r="Z110" s="151">
        <v>0</v>
      </c>
      <c r="AA110" s="145">
        <f>SUM(Y110:Z110)</f>
        <v>53.574911999999983</v>
      </c>
      <c r="AB110" s="152">
        <f>K110+X110-AA110</f>
        <v>2731.425088</v>
      </c>
      <c r="AC110" s="153"/>
      <c r="AF110" s="181"/>
    </row>
    <row r="111" spans="4:32">
      <c r="D111" s="172"/>
      <c r="E111" s="172"/>
      <c r="F111" s="172"/>
      <c r="G111" s="173"/>
      <c r="H111" s="172"/>
      <c r="I111" s="174"/>
      <c r="J111" s="174"/>
      <c r="K111" s="174"/>
      <c r="L111" s="175"/>
      <c r="M111" s="176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</row>
    <row r="112" spans="4:32" ht="15.75" thickBot="1">
      <c r="D112" s="323" t="s">
        <v>44</v>
      </c>
      <c r="E112" s="324"/>
      <c r="F112" s="324"/>
      <c r="G112" s="324"/>
      <c r="H112" s="325"/>
      <c r="I112" s="178">
        <f>SUM(I11:I111)</f>
        <v>169507.48</v>
      </c>
      <c r="J112" s="178">
        <f>SUM(J11:J111)</f>
        <v>0</v>
      </c>
      <c r="K112" s="178">
        <f>SUM(K11:K111)</f>
        <v>169507.48</v>
      </c>
      <c r="L112" s="179"/>
      <c r="M112" s="180">
        <f t="shared" ref="M112:V112" si="28">SUM(M11:M111)</f>
        <v>0</v>
      </c>
      <c r="N112" s="180">
        <f t="shared" si="28"/>
        <v>166263.48000000001</v>
      </c>
      <c r="O112" s="180" t="e">
        <f t="shared" si="28"/>
        <v>#N/A</v>
      </c>
      <c r="P112" s="180" t="e">
        <f t="shared" si="28"/>
        <v>#N/A</v>
      </c>
      <c r="Q112" s="180" t="e">
        <f t="shared" si="28"/>
        <v>#N/A</v>
      </c>
      <c r="R112" s="180" t="e">
        <f t="shared" si="28"/>
        <v>#N/A</v>
      </c>
      <c r="S112" s="180" t="e">
        <f t="shared" si="28"/>
        <v>#N/A</v>
      </c>
      <c r="T112" s="180" t="e">
        <f t="shared" si="28"/>
        <v>#N/A</v>
      </c>
      <c r="U112" s="180" t="e">
        <f t="shared" si="28"/>
        <v>#N/A</v>
      </c>
      <c r="V112" s="180" t="e">
        <f t="shared" si="28"/>
        <v>#N/A</v>
      </c>
      <c r="W112" s="179"/>
      <c r="X112" s="178">
        <f>SUM(X11:X111)</f>
        <v>1815.3636959999997</v>
      </c>
      <c r="Y112" s="178">
        <f>SUM(Y11:Y111)</f>
        <v>12310.278768</v>
      </c>
      <c r="Z112" s="178">
        <f>SUM(Z11:Z111)</f>
        <v>0</v>
      </c>
      <c r="AA112" s="178">
        <f>SUM(AA11:AA111)</f>
        <v>12310.278768</v>
      </c>
      <c r="AB112" s="178">
        <f>SUM(AB11:AB111)</f>
        <v>159012.56492800009</v>
      </c>
    </row>
    <row r="113" spans="5:29" ht="13.5" thickTop="1"/>
    <row r="115" spans="5:29">
      <c r="E115" s="120" t="s">
        <v>252</v>
      </c>
    </row>
    <row r="116" spans="5:29">
      <c r="E116" s="182" t="s">
        <v>237</v>
      </c>
      <c r="Z116" s="120" t="s">
        <v>254</v>
      </c>
    </row>
    <row r="117" spans="5:29">
      <c r="E117" s="183" t="s">
        <v>67</v>
      </c>
      <c r="F117" s="183"/>
      <c r="Z117" s="182" t="s">
        <v>238</v>
      </c>
    </row>
    <row r="118" spans="5:29">
      <c r="Z118" s="183" t="s">
        <v>239</v>
      </c>
    </row>
    <row r="120" spans="5:29">
      <c r="AB120" s="181"/>
    </row>
    <row r="121" spans="5:29">
      <c r="AB121" s="181"/>
    </row>
    <row r="122" spans="5:29">
      <c r="E122" s="189"/>
      <c r="I122" s="182"/>
      <c r="AB122" s="181"/>
      <c r="AC122" s="182"/>
    </row>
    <row r="123" spans="5:29">
      <c r="E123" s="190"/>
      <c r="F123" s="183"/>
      <c r="G123" s="183"/>
      <c r="H123" s="183"/>
      <c r="I123" s="183"/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4"/>
      <c r="AC123" s="183"/>
    </row>
    <row r="127" spans="5:29">
      <c r="X127" s="181"/>
    </row>
    <row r="128" spans="5:29">
      <c r="X128" s="181"/>
    </row>
    <row r="129" spans="5:29">
      <c r="X129" s="181"/>
    </row>
    <row r="130" spans="5:29">
      <c r="E130" s="182"/>
      <c r="I130" s="182"/>
      <c r="X130" s="181"/>
      <c r="AC130" s="182"/>
    </row>
    <row r="131" spans="5:29">
      <c r="E131" s="183"/>
      <c r="F131" s="183"/>
      <c r="G131" s="183"/>
      <c r="H131" s="183"/>
      <c r="I131" s="183"/>
      <c r="J131" s="183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3"/>
    </row>
    <row r="146" spans="5:29">
      <c r="E146" s="182"/>
      <c r="I146" s="182"/>
      <c r="AC146" s="182"/>
    </row>
    <row r="147" spans="5:29">
      <c r="E147" s="183"/>
      <c r="F147" s="183"/>
      <c r="G147" s="183"/>
      <c r="H147" s="183"/>
      <c r="I147" s="183"/>
      <c r="J147" s="183"/>
      <c r="K147" s="183"/>
      <c r="L147" s="183"/>
      <c r="M147" s="183"/>
      <c r="N147" s="183"/>
      <c r="O147" s="183"/>
      <c r="P147" s="183"/>
      <c r="Q147" s="183"/>
      <c r="R147" s="183"/>
      <c r="S147" s="183"/>
      <c r="T147" s="183"/>
      <c r="U147" s="183"/>
      <c r="V147" s="183"/>
      <c r="W147" s="183"/>
      <c r="X147" s="183"/>
      <c r="Y147" s="183"/>
      <c r="Z147" s="183"/>
      <c r="AA147" s="183"/>
      <c r="AB147" s="183"/>
      <c r="AC147" s="183"/>
    </row>
  </sheetData>
  <sheetProtection selectLockedCells="1" selectUnlockedCells="1"/>
  <mergeCells count="26">
    <mergeCell ref="D38:AC38"/>
    <mergeCell ref="Y7:Y8"/>
    <mergeCell ref="D3:AC3"/>
    <mergeCell ref="D4:AC4"/>
    <mergeCell ref="D5:AC5"/>
    <mergeCell ref="I6:K6"/>
    <mergeCell ref="O6:T6"/>
    <mergeCell ref="Y6:AA6"/>
    <mergeCell ref="Y41:AA41"/>
    <mergeCell ref="D40:AC40"/>
    <mergeCell ref="D73:AC73"/>
    <mergeCell ref="D72:AC72"/>
    <mergeCell ref="D71:AC71"/>
    <mergeCell ref="I74:K74"/>
    <mergeCell ref="O74:T74"/>
    <mergeCell ref="Y74:AA74"/>
    <mergeCell ref="D39:AC39"/>
    <mergeCell ref="D112:H112"/>
    <mergeCell ref="D94:AC94"/>
    <mergeCell ref="D93:AC93"/>
    <mergeCell ref="Y96:AA96"/>
    <mergeCell ref="O96:T96"/>
    <mergeCell ref="I96:K96"/>
    <mergeCell ref="D95:AC95"/>
    <mergeCell ref="I41:K41"/>
    <mergeCell ref="O41:T41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topLeftCell="A28" zoomScale="90" zoomScaleNormal="90" workbookViewId="0">
      <selection activeCell="E100" sqref="E100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46" t="s">
        <v>68</v>
      </c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</row>
    <row r="4" spans="4:32" ht="18" customHeight="1">
      <c r="D4" s="347" t="str">
        <f>PERMANENTES!D4</f>
        <v>SUELDOS 1 AL 15 DE DICIEMBRE DE 2016</v>
      </c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</row>
    <row r="5" spans="4:32" ht="18" customHeight="1">
      <c r="D5" s="347" t="s">
        <v>71</v>
      </c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</row>
    <row r="6" spans="4:32" ht="14.1" customHeight="1">
      <c r="D6" s="25"/>
      <c r="E6" s="25"/>
      <c r="F6" s="25"/>
      <c r="G6" s="110" t="s">
        <v>22</v>
      </c>
      <c r="H6" s="110" t="s">
        <v>6</v>
      </c>
      <c r="I6" s="335" t="s">
        <v>1</v>
      </c>
      <c r="J6" s="336"/>
      <c r="K6" s="337"/>
      <c r="L6" s="109"/>
      <c r="M6" s="110" t="s">
        <v>25</v>
      </c>
      <c r="N6" s="115"/>
      <c r="O6" s="335" t="s">
        <v>9</v>
      </c>
      <c r="P6" s="336"/>
      <c r="Q6" s="336"/>
      <c r="R6" s="336"/>
      <c r="S6" s="336"/>
      <c r="T6" s="337"/>
      <c r="U6" s="110" t="s">
        <v>29</v>
      </c>
      <c r="V6" s="110" t="s">
        <v>10</v>
      </c>
      <c r="W6" s="109"/>
      <c r="X6" s="110" t="s">
        <v>53</v>
      </c>
      <c r="Y6" s="335" t="s">
        <v>2</v>
      </c>
      <c r="Z6" s="336"/>
      <c r="AA6" s="337"/>
      <c r="AB6" s="110" t="s">
        <v>0</v>
      </c>
      <c r="AC6" s="47"/>
    </row>
    <row r="7" spans="4:32" ht="14.1" customHeight="1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44" t="s">
        <v>240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235</v>
      </c>
      <c r="W8" s="112"/>
      <c r="X8" s="108" t="s">
        <v>52</v>
      </c>
      <c r="Y8" s="345"/>
      <c r="Z8" s="108"/>
      <c r="AA8" s="108" t="s">
        <v>43</v>
      </c>
      <c r="AB8" s="108" t="s">
        <v>5</v>
      </c>
      <c r="AC8" s="113"/>
    </row>
    <row r="9" spans="4:32" ht="19.5" customHeight="1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>
      <c r="D12" s="297">
        <v>1</v>
      </c>
      <c r="E12" s="50" t="s">
        <v>196</v>
      </c>
      <c r="F12" s="50" t="s">
        <v>165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>
      <c r="D13" s="297"/>
      <c r="E13" s="252" t="s">
        <v>229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>
      <c r="D14" s="297">
        <v>2</v>
      </c>
      <c r="E14" s="251" t="s">
        <v>230</v>
      </c>
      <c r="F14" s="50" t="s">
        <v>305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>
      <c r="D15" s="297"/>
      <c r="E15" s="252" t="s">
        <v>294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>
      <c r="D16" s="297">
        <v>3</v>
      </c>
      <c r="E16" s="251" t="s">
        <v>296</v>
      </c>
      <c r="F16" s="50" t="s">
        <v>295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>
      <c r="D17" s="297"/>
      <c r="E17" s="252" t="s">
        <v>257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>
      <c r="D18" s="297">
        <v>4</v>
      </c>
      <c r="E18" s="251" t="s">
        <v>210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>
      <c r="D19" s="297"/>
      <c r="E19" s="252" t="s">
        <v>200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>
      <c r="D20" s="297">
        <v>5</v>
      </c>
      <c r="E20" s="251" t="s">
        <v>303</v>
      </c>
      <c r="F20" s="50" t="s">
        <v>212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>
      <c r="D21" s="297">
        <v>6</v>
      </c>
      <c r="E21" s="251" t="s">
        <v>228</v>
      </c>
      <c r="F21" s="50" t="s">
        <v>306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>
      <c r="D22" s="297"/>
      <c r="E22" s="252" t="s">
        <v>170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>
      <c r="D23" s="297">
        <v>7</v>
      </c>
      <c r="E23" s="251" t="s">
        <v>175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>
      <c r="D24" s="299"/>
      <c r="E24" s="284" t="s">
        <v>177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>
      <c r="D25" s="299">
        <v>8</v>
      </c>
      <c r="E25" s="285" t="s">
        <v>213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>
      <c r="D26" s="299"/>
      <c r="E26" s="282" t="s">
        <v>214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>
      <c r="D28" s="299">
        <v>10</v>
      </c>
      <c r="E28" s="287" t="s">
        <v>215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>
      <c r="D33" s="338" t="s">
        <v>68</v>
      </c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39"/>
      <c r="AC33" s="340"/>
    </row>
    <row r="34" spans="4:32" ht="18" customHeight="1">
      <c r="D34" s="341" t="str">
        <f>D4</f>
        <v>SUELDOS 1 AL 15 DE DICIEMBRE DE 2016</v>
      </c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X34" s="342"/>
      <c r="Y34" s="342"/>
      <c r="Z34" s="342"/>
      <c r="AA34" s="342"/>
      <c r="AB34" s="342"/>
      <c r="AC34" s="343"/>
    </row>
    <row r="35" spans="4:32" ht="18" customHeight="1">
      <c r="D35" s="341" t="s">
        <v>71</v>
      </c>
      <c r="E35" s="342"/>
      <c r="F35" s="342"/>
      <c r="G35" s="342"/>
      <c r="H35" s="342"/>
      <c r="I35" s="342"/>
      <c r="J35" s="342"/>
      <c r="K35" s="342"/>
      <c r="L35" s="342"/>
      <c r="M35" s="342"/>
      <c r="N35" s="342"/>
      <c r="O35" s="342"/>
      <c r="P35" s="342"/>
      <c r="Q35" s="342"/>
      <c r="R35" s="342"/>
      <c r="S35" s="342"/>
      <c r="T35" s="342"/>
      <c r="U35" s="342"/>
      <c r="V35" s="342"/>
      <c r="W35" s="342"/>
      <c r="X35" s="342"/>
      <c r="Y35" s="342"/>
      <c r="Z35" s="342"/>
      <c r="AA35" s="342"/>
      <c r="AB35" s="342"/>
      <c r="AC35" s="343"/>
    </row>
    <row r="36" spans="4:32" ht="15" customHeight="1">
      <c r="D36" s="308"/>
      <c r="E36" s="25"/>
      <c r="F36" s="25"/>
      <c r="G36" s="110" t="s">
        <v>22</v>
      </c>
      <c r="H36" s="110" t="s">
        <v>6</v>
      </c>
      <c r="I36" s="335" t="s">
        <v>1</v>
      </c>
      <c r="J36" s="336"/>
      <c r="K36" s="337"/>
      <c r="L36" s="109"/>
      <c r="M36" s="110" t="s">
        <v>25</v>
      </c>
      <c r="N36" s="115"/>
      <c r="O36" s="335" t="s">
        <v>9</v>
      </c>
      <c r="P36" s="336"/>
      <c r="Q36" s="336"/>
      <c r="R36" s="336"/>
      <c r="S36" s="336"/>
      <c r="T36" s="337"/>
      <c r="U36" s="110" t="s">
        <v>29</v>
      </c>
      <c r="V36" s="110" t="s">
        <v>10</v>
      </c>
      <c r="W36" s="109"/>
      <c r="X36" s="110" t="s">
        <v>53</v>
      </c>
      <c r="Y36" s="335" t="s">
        <v>2</v>
      </c>
      <c r="Z36" s="336"/>
      <c r="AA36" s="337"/>
      <c r="AB36" s="110" t="s">
        <v>0</v>
      </c>
      <c r="AC36" s="309"/>
    </row>
    <row r="37" spans="4:32" ht="15" customHeight="1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235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>
      <c r="D39" s="310"/>
      <c r="E39" s="114" t="s">
        <v>163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>
      <c r="D40" s="297"/>
      <c r="E40" s="252" t="s">
        <v>219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>
      <c r="D41" s="297">
        <v>11</v>
      </c>
      <c r="E41" s="251" t="s">
        <v>222</v>
      </c>
      <c r="F41" s="50" t="s">
        <v>221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>
      <c r="D42" s="297">
        <v>12</v>
      </c>
      <c r="E42" s="253" t="s">
        <v>280</v>
      </c>
      <c r="F42" s="50" t="s">
        <v>278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>
      <c r="D43" s="297">
        <v>13</v>
      </c>
      <c r="E43" s="253" t="s">
        <v>281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>
      <c r="D44" s="297">
        <v>14</v>
      </c>
      <c r="E44" s="251" t="s">
        <v>166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>
      <c r="D45" s="297">
        <v>15</v>
      </c>
      <c r="E45" s="251" t="s">
        <v>185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>
      <c r="D46" s="297">
        <v>16</v>
      </c>
      <c r="E46" s="251" t="s">
        <v>167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>
      <c r="D47" s="297">
        <v>17</v>
      </c>
      <c r="E47" s="251" t="s">
        <v>223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>
      <c r="D48" s="297">
        <v>18</v>
      </c>
      <c r="E48" s="251" t="s">
        <v>192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>
      <c r="D49" s="297">
        <v>19</v>
      </c>
      <c r="E49" s="251" t="s">
        <v>224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>
      <c r="D50" s="297">
        <v>20</v>
      </c>
      <c r="E50" s="251" t="s">
        <v>220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>
      <c r="D51" s="297">
        <v>21</v>
      </c>
      <c r="E51" s="253" t="s">
        <v>302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>
      <c r="D52" s="297">
        <v>22</v>
      </c>
      <c r="E52" s="251" t="s">
        <v>218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>
      <c r="B53" s="104"/>
      <c r="C53" s="288"/>
      <c r="D53" s="297">
        <v>23</v>
      </c>
      <c r="E53" s="254" t="s">
        <v>232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>
      <c r="D54" s="297">
        <v>24</v>
      </c>
      <c r="E54" s="251" t="s">
        <v>189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>
      <c r="D55" s="297">
        <v>25</v>
      </c>
      <c r="E55" s="251" t="s">
        <v>190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>
      <c r="D56" s="297">
        <v>26</v>
      </c>
      <c r="E56" s="251" t="s">
        <v>127</v>
      </c>
      <c r="F56" s="50" t="s">
        <v>176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>
      <c r="D57" s="297">
        <v>27</v>
      </c>
      <c r="E57" s="251" t="s">
        <v>233</v>
      </c>
      <c r="F57" s="50" t="s">
        <v>234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>
      <c r="D58" s="297">
        <v>28</v>
      </c>
      <c r="E58" s="251" t="s">
        <v>310</v>
      </c>
      <c r="F58" s="50" t="s">
        <v>307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>
      <c r="D60" s="208">
        <v>29</v>
      </c>
      <c r="E60" s="255" t="s">
        <v>168</v>
      </c>
      <c r="F60" s="209" t="s">
        <v>169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>
      <c r="D63" s="346" t="s">
        <v>315</v>
      </c>
      <c r="E63" s="346"/>
      <c r="F63" s="346"/>
      <c r="G63" s="346"/>
      <c r="H63" s="346"/>
      <c r="I63" s="346"/>
      <c r="J63" s="346"/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</row>
    <row r="64" spans="2:255" ht="20.100000000000001" customHeight="1">
      <c r="D64" s="348" t="str">
        <f>D34</f>
        <v>SUELDOS 1 AL 15 DE DICIEMBRE DE 2016</v>
      </c>
      <c r="E64" s="348"/>
      <c r="F64" s="348"/>
      <c r="G64" s="348"/>
      <c r="H64" s="348"/>
      <c r="I64" s="348"/>
      <c r="J64" s="348"/>
      <c r="K64" s="348"/>
      <c r="L64" s="348"/>
      <c r="M64" s="348"/>
      <c r="N64" s="348"/>
      <c r="O64" s="348"/>
      <c r="P64" s="348"/>
      <c r="Q64" s="348"/>
      <c r="R64" s="348"/>
      <c r="S64" s="348"/>
      <c r="T64" s="348"/>
      <c r="U64" s="348"/>
      <c r="V64" s="348"/>
      <c r="W64" s="348"/>
      <c r="X64" s="348"/>
      <c r="Y64" s="348"/>
      <c r="Z64" s="348"/>
      <c r="AA64" s="348"/>
      <c r="AB64" s="348"/>
      <c r="AC64" s="348"/>
    </row>
    <row r="65" spans="4:32" ht="20.100000000000001" customHeight="1">
      <c r="D65" s="348" t="s">
        <v>71</v>
      </c>
      <c r="E65" s="348"/>
      <c r="F65" s="348"/>
      <c r="G65" s="348"/>
      <c r="H65" s="348"/>
      <c r="I65" s="348"/>
      <c r="J65" s="348"/>
      <c r="K65" s="348"/>
      <c r="L65" s="348"/>
      <c r="M65" s="348"/>
      <c r="N65" s="348"/>
      <c r="O65" s="348"/>
      <c r="P65" s="348"/>
      <c r="Q65" s="348"/>
      <c r="R65" s="348"/>
      <c r="S65" s="348"/>
      <c r="T65" s="348"/>
      <c r="U65" s="348"/>
      <c r="V65" s="348"/>
      <c r="W65" s="348"/>
      <c r="X65" s="348"/>
      <c r="Y65" s="348"/>
      <c r="Z65" s="348"/>
      <c r="AA65" s="348"/>
      <c r="AB65" s="348"/>
      <c r="AC65" s="348"/>
    </row>
    <row r="66" spans="4:32" ht="21.95" customHeight="1">
      <c r="D66" s="25"/>
      <c r="E66" s="25"/>
      <c r="F66" s="25"/>
      <c r="G66" s="110" t="s">
        <v>22</v>
      </c>
      <c r="H66" s="110" t="s">
        <v>6</v>
      </c>
      <c r="I66" s="335" t="s">
        <v>1</v>
      </c>
      <c r="J66" s="336"/>
      <c r="K66" s="337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5" t="s">
        <v>2</v>
      </c>
      <c r="Z66" s="336"/>
      <c r="AA66" s="337"/>
      <c r="AB66" s="110" t="s">
        <v>0</v>
      </c>
      <c r="AC66" s="47"/>
    </row>
    <row r="67" spans="4:32" ht="21.95" customHeight="1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44" t="s">
        <v>240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45"/>
      <c r="Z68" s="108"/>
      <c r="AA68" s="108" t="s">
        <v>43</v>
      </c>
      <c r="AB68" s="108" t="s">
        <v>5</v>
      </c>
      <c r="AC68" s="113"/>
    </row>
    <row r="69" spans="4:32" ht="21.95" customHeight="1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30</v>
      </c>
      <c r="E71" s="251" t="s">
        <v>187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31</v>
      </c>
      <c r="E72" s="251" t="s">
        <v>289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33</v>
      </c>
      <c r="E74" s="251" t="s">
        <v>225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34</v>
      </c>
      <c r="E75" s="251" t="s">
        <v>292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35</v>
      </c>
      <c r="E76" s="251" t="s">
        <v>290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36</v>
      </c>
      <c r="E77" s="251" t="s">
        <v>226</v>
      </c>
      <c r="F77" s="50" t="s">
        <v>227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37</v>
      </c>
      <c r="E78" s="251" t="s">
        <v>184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38</v>
      </c>
      <c r="E79" s="251" t="s">
        <v>293</v>
      </c>
      <c r="F79" s="50" t="s">
        <v>298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40</v>
      </c>
      <c r="E82" s="251" t="s">
        <v>186</v>
      </c>
      <c r="F82" s="50" t="s">
        <v>165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41</v>
      </c>
      <c r="E83" s="253" t="s">
        <v>309</v>
      </c>
      <c r="F83" s="50" t="s">
        <v>308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>
      <c r="D84" s="49"/>
      <c r="E84" s="252" t="s">
        <v>188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42</v>
      </c>
      <c r="E85" s="251" t="s">
        <v>216</v>
      </c>
      <c r="F85" s="50" t="s">
        <v>217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43</v>
      </c>
      <c r="E86" s="251" t="s">
        <v>297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44</v>
      </c>
      <c r="E87" s="251" t="s">
        <v>193</v>
      </c>
      <c r="F87" s="50" t="s">
        <v>191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/>
    <row r="91" spans="4:32">
      <c r="E91" s="4" t="s">
        <v>253</v>
      </c>
      <c r="Y91" s="4" t="s">
        <v>254</v>
      </c>
      <c r="AB91" s="74"/>
    </row>
    <row r="92" spans="4:32" ht="14.25">
      <c r="E92" s="256" t="s">
        <v>237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238</v>
      </c>
      <c r="Z92" s="5"/>
      <c r="AA92" s="5"/>
      <c r="AB92" s="5"/>
    </row>
    <row r="93" spans="4:32" ht="1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239</v>
      </c>
      <c r="Z93" s="5"/>
      <c r="AA93" s="5"/>
      <c r="AB93" s="5"/>
    </row>
    <row r="94" spans="4:32" s="120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>
      <c r="AC96" s="66"/>
    </row>
  </sheetData>
  <sheetProtection selectLockedCells="1" selectUnlockedCells="1"/>
  <mergeCells count="19">
    <mergeCell ref="I66:K66"/>
    <mergeCell ref="Y66:AA66"/>
    <mergeCell ref="Y67:Y68"/>
    <mergeCell ref="D63:AC63"/>
    <mergeCell ref="D64:AC64"/>
    <mergeCell ref="D65:AC65"/>
    <mergeCell ref="Y7:Y8"/>
    <mergeCell ref="D3:AC3"/>
    <mergeCell ref="D4:AC4"/>
    <mergeCell ref="D5:AC5"/>
    <mergeCell ref="I6:K6"/>
    <mergeCell ref="O6:T6"/>
    <mergeCell ref="Y6:AA6"/>
    <mergeCell ref="O36:T36"/>
    <mergeCell ref="Y36:AA36"/>
    <mergeCell ref="I36:K36"/>
    <mergeCell ref="D33:AC33"/>
    <mergeCell ref="D34:AC34"/>
    <mergeCell ref="D35:AC3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2"/>
  <sheetViews>
    <sheetView tabSelected="1" topLeftCell="C22" workbookViewId="0">
      <selection activeCell="E13" sqref="E13"/>
    </sheetView>
  </sheetViews>
  <sheetFormatPr baseColWidth="10" defaultRowHeight="12.75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>
      <c r="B3" s="193"/>
      <c r="C3" s="333" t="s">
        <v>68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</row>
    <row r="4" spans="2:31" ht="15">
      <c r="B4" s="193"/>
      <c r="C4" s="331" t="str">
        <f>SUPERNUMERARIO!D4</f>
        <v>SUELDOS 1 AL 15 DE DICIEMBRE DE 2016</v>
      </c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</row>
    <row r="5" spans="2:31" ht="15">
      <c r="B5" s="193"/>
      <c r="C5" s="331" t="s">
        <v>69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</row>
    <row r="6" spans="2:31">
      <c r="C6" s="121"/>
      <c r="D6" s="121"/>
      <c r="E6" s="121"/>
      <c r="F6" s="122" t="s">
        <v>22</v>
      </c>
      <c r="G6" s="122" t="s">
        <v>6</v>
      </c>
      <c r="H6" s="328" t="s">
        <v>1</v>
      </c>
      <c r="I6" s="329"/>
      <c r="J6" s="330"/>
      <c r="K6" s="123"/>
      <c r="L6" s="122" t="s">
        <v>25</v>
      </c>
      <c r="M6" s="124"/>
      <c r="N6" s="328" t="s">
        <v>9</v>
      </c>
      <c r="O6" s="329"/>
      <c r="P6" s="329"/>
      <c r="Q6" s="329"/>
      <c r="R6" s="329"/>
      <c r="S6" s="330"/>
      <c r="T6" s="122" t="s">
        <v>29</v>
      </c>
      <c r="U6" s="122" t="s">
        <v>10</v>
      </c>
      <c r="V6" s="123"/>
      <c r="W6" s="122" t="s">
        <v>53</v>
      </c>
      <c r="X6" s="328" t="s">
        <v>2</v>
      </c>
      <c r="Y6" s="329"/>
      <c r="Z6" s="330"/>
      <c r="AA6" s="122" t="s">
        <v>0</v>
      </c>
      <c r="AB6" s="125"/>
    </row>
    <row r="7" spans="2:31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235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8" si="0">VLOOKUP(M11,Tarifa1,1)</f>
        <v>3651.01</v>
      </c>
      <c r="O11" s="147">
        <f t="shared" ref="O11:O17" si="1">M11-N11</f>
        <v>169.98999999999978</v>
      </c>
      <c r="P11" s="148">
        <f t="shared" ref="P11:P18" si="2">VLOOKUP(M11,Tarifa1,3)</f>
        <v>0.16</v>
      </c>
      <c r="Q11" s="147">
        <f t="shared" ref="Q11:Q17" si="3">O11*P11</f>
        <v>27.198399999999964</v>
      </c>
      <c r="R11" s="147">
        <f t="shared" ref="R11:R18" si="4">VLOOKUP(M11,Tarifa1,2)</f>
        <v>293.25</v>
      </c>
      <c r="S11" s="147">
        <f t="shared" ref="S11:S17" si="5">Q11+R11</f>
        <v>320.44839999999999</v>
      </c>
      <c r="T11" s="147">
        <f t="shared" ref="T11:T18" si="6">VLOOKUP(M11,Credito1,2)</f>
        <v>0</v>
      </c>
      <c r="U11" s="147">
        <f t="shared" ref="U11:U17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>
      <c r="C12" s="51">
        <v>2</v>
      </c>
      <c r="D12" s="250"/>
      <c r="E12" s="50" t="s">
        <v>135</v>
      </c>
      <c r="F12" s="51">
        <v>15</v>
      </c>
      <c r="G12" s="143">
        <f t="shared" ref="G12:G17" si="8">H12/15</f>
        <v>413.26666666666665</v>
      </c>
      <c r="H12" s="145">
        <v>6199</v>
      </c>
      <c r="I12" s="145">
        <v>0</v>
      </c>
      <c r="J12" s="145">
        <f t="shared" ref="J12:J17" si="9">TRUNC(SUM(F12*G12)+I12,2)</f>
        <v>6199</v>
      </c>
      <c r="K12" s="146"/>
      <c r="L12" s="147">
        <v>0</v>
      </c>
      <c r="M12" s="147">
        <f t="shared" ref="M12:M17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7" si="11">-IF(U12&gt;0,0,U12)</f>
        <v>0</v>
      </c>
      <c r="X12" s="150">
        <f t="shared" ref="X12:X17" si="12">IF(U12&lt;0,0,U12)</f>
        <v>776.91722400000003</v>
      </c>
      <c r="Y12" s="151">
        <v>0</v>
      </c>
      <c r="Z12" s="145">
        <f t="shared" ref="Z12:Z17" si="13">SUM(X12:Y12)</f>
        <v>776.91722400000003</v>
      </c>
      <c r="AA12" s="152">
        <f t="shared" ref="AA12:AA17" si="14">J12+W12-Z12</f>
        <v>5422.0827760000002</v>
      </c>
      <c r="AB12" s="194"/>
      <c r="AE12" s="181"/>
    </row>
    <row r="13" spans="2:31" ht="23.1" customHeight="1">
      <c r="C13" s="51">
        <v>3</v>
      </c>
      <c r="D13" s="50"/>
      <c r="E13" s="50" t="s">
        <v>317</v>
      </c>
      <c r="F13" s="51">
        <v>15</v>
      </c>
      <c r="G13" s="143">
        <f t="shared" si="8"/>
        <v>240.66666666666666</v>
      </c>
      <c r="H13" s="145">
        <v>3610</v>
      </c>
      <c r="I13" s="145">
        <v>0</v>
      </c>
      <c r="J13" s="145">
        <f t="shared" si="9"/>
        <v>3610</v>
      </c>
      <c r="K13" s="146"/>
      <c r="L13" s="147">
        <v>0</v>
      </c>
      <c r="M13" s="147">
        <f t="shared" si="10"/>
        <v>3610</v>
      </c>
      <c r="N13" s="147">
        <f t="shared" si="0"/>
        <v>2077.5100000000002</v>
      </c>
      <c r="O13" s="147">
        <f t="shared" si="1"/>
        <v>1532.4899999999998</v>
      </c>
      <c r="P13" s="148">
        <f t="shared" si="2"/>
        <v>0.10879999999999999</v>
      </c>
      <c r="Q13" s="147">
        <f t="shared" si="3"/>
        <v>166.73491199999998</v>
      </c>
      <c r="R13" s="147">
        <f t="shared" si="4"/>
        <v>121.95</v>
      </c>
      <c r="S13" s="147">
        <f t="shared" si="5"/>
        <v>288.684912</v>
      </c>
      <c r="T13" s="147">
        <f t="shared" si="6"/>
        <v>107.4</v>
      </c>
      <c r="U13" s="147">
        <f t="shared" si="7"/>
        <v>181.28491199999999</v>
      </c>
      <c r="V13" s="149"/>
      <c r="W13" s="145">
        <f t="shared" si="11"/>
        <v>0</v>
      </c>
      <c r="X13" s="150">
        <f t="shared" si="12"/>
        <v>181.28491199999999</v>
      </c>
      <c r="Y13" s="151">
        <v>0</v>
      </c>
      <c r="Z13" s="145">
        <f t="shared" si="13"/>
        <v>181.28491199999999</v>
      </c>
      <c r="AA13" s="152">
        <f t="shared" si="14"/>
        <v>3428.7150879999999</v>
      </c>
      <c r="AB13" s="194"/>
      <c r="AE13" s="181"/>
    </row>
    <row r="14" spans="2:31" ht="23.1" customHeight="1">
      <c r="C14" s="51">
        <v>4</v>
      </c>
      <c r="D14" s="244"/>
      <c r="E14" s="244" t="s">
        <v>136</v>
      </c>
      <c r="F14" s="51">
        <v>15</v>
      </c>
      <c r="G14" s="143">
        <f t="shared" si="8"/>
        <v>240.66666666666666</v>
      </c>
      <c r="H14" s="145">
        <v>3610</v>
      </c>
      <c r="I14" s="145">
        <v>0</v>
      </c>
      <c r="J14" s="145">
        <f t="shared" si="9"/>
        <v>3610</v>
      </c>
      <c r="K14" s="146"/>
      <c r="L14" s="147">
        <v>0</v>
      </c>
      <c r="M14" s="147">
        <f t="shared" si="10"/>
        <v>3610</v>
      </c>
      <c r="N14" s="147">
        <f t="shared" si="0"/>
        <v>2077.5100000000002</v>
      </c>
      <c r="O14" s="147">
        <f t="shared" si="1"/>
        <v>1532.4899999999998</v>
      </c>
      <c r="P14" s="148">
        <f t="shared" si="2"/>
        <v>0.10879999999999999</v>
      </c>
      <c r="Q14" s="147">
        <f t="shared" si="3"/>
        <v>166.73491199999998</v>
      </c>
      <c r="R14" s="147">
        <f t="shared" si="4"/>
        <v>121.95</v>
      </c>
      <c r="S14" s="147">
        <f t="shared" si="5"/>
        <v>288.684912</v>
      </c>
      <c r="T14" s="147">
        <f t="shared" si="6"/>
        <v>107.4</v>
      </c>
      <c r="U14" s="147">
        <f t="shared" si="7"/>
        <v>181.28491199999999</v>
      </c>
      <c r="V14" s="149"/>
      <c r="W14" s="145">
        <f t="shared" si="11"/>
        <v>0</v>
      </c>
      <c r="X14" s="150">
        <f t="shared" si="12"/>
        <v>181.28491199999999</v>
      </c>
      <c r="Y14" s="151">
        <v>0</v>
      </c>
      <c r="Z14" s="145">
        <f t="shared" si="13"/>
        <v>181.28491199999999</v>
      </c>
      <c r="AA14" s="152">
        <f t="shared" si="14"/>
        <v>3428.7150879999999</v>
      </c>
      <c r="AB14" s="194"/>
    </row>
    <row r="15" spans="2:31" ht="23.1" customHeight="1">
      <c r="C15" s="51">
        <v>5</v>
      </c>
      <c r="D15" s="244"/>
      <c r="E15" s="50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>
      <c r="C17" s="51">
        <v>7</v>
      </c>
      <c r="D17" s="209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>
      <c r="C18" s="51">
        <v>8</v>
      </c>
      <c r="D18" s="250"/>
      <c r="E18" s="50" t="s">
        <v>136</v>
      </c>
      <c r="F18" s="51">
        <v>15</v>
      </c>
      <c r="G18" s="143">
        <f>H18/15</f>
        <v>240.66666666666666</v>
      </c>
      <c r="H18" s="145">
        <v>3610</v>
      </c>
      <c r="I18" s="145">
        <v>0</v>
      </c>
      <c r="J18" s="145">
        <f>TRUNC(SUM(F18*G18)+I18,2)</f>
        <v>3610</v>
      </c>
      <c r="K18" s="146"/>
      <c r="L18" s="147">
        <v>0</v>
      </c>
      <c r="M18" s="147">
        <f>J18</f>
        <v>3610</v>
      </c>
      <c r="N18" s="147">
        <f t="shared" si="0"/>
        <v>2077.5100000000002</v>
      </c>
      <c r="O18" s="147">
        <f>M18-N18</f>
        <v>1532.4899999999998</v>
      </c>
      <c r="P18" s="148">
        <f t="shared" si="2"/>
        <v>0.10879999999999999</v>
      </c>
      <c r="Q18" s="147">
        <f>O18*P18</f>
        <v>166.73491199999998</v>
      </c>
      <c r="R18" s="147">
        <f t="shared" si="4"/>
        <v>121.95</v>
      </c>
      <c r="S18" s="147">
        <f>Q18+R18</f>
        <v>288.684912</v>
      </c>
      <c r="T18" s="147">
        <f t="shared" si="6"/>
        <v>107.4</v>
      </c>
      <c r="U18" s="147">
        <f>S18-T18</f>
        <v>181.28491199999999</v>
      </c>
      <c r="V18" s="149"/>
      <c r="W18" s="145">
        <f>-IF(U18&gt;0,0,U18)</f>
        <v>0</v>
      </c>
      <c r="X18" s="150">
        <f>IF(U18&lt;0,0,U18)</f>
        <v>181.28491199999999</v>
      </c>
      <c r="Y18" s="151">
        <v>0</v>
      </c>
      <c r="Z18" s="145">
        <f>SUM(X18:Y18)</f>
        <v>181.28491199999999</v>
      </c>
      <c r="AA18" s="152">
        <f t="shared" ref="AA18:AA29" si="15">J18+W18-Z18</f>
        <v>3428.7150879999999</v>
      </c>
      <c r="AB18" s="194"/>
    </row>
    <row r="19" spans="3:28" ht="23.1" customHeight="1">
      <c r="C19" s="51">
        <v>9</v>
      </c>
      <c r="D19" s="244"/>
      <c r="E19" s="50" t="s">
        <v>136</v>
      </c>
      <c r="F19" s="51">
        <v>15</v>
      </c>
      <c r="G19" s="143">
        <f>H19/15</f>
        <v>240.66666666666666</v>
      </c>
      <c r="H19" s="145">
        <v>3610</v>
      </c>
      <c r="I19" s="145">
        <v>0</v>
      </c>
      <c r="J19" s="145">
        <f>TRUNC(SUM(F19*G19)+I19,2)</f>
        <v>3610</v>
      </c>
      <c r="K19" s="146"/>
      <c r="L19" s="147">
        <v>0</v>
      </c>
      <c r="M19" s="147">
        <f>J19</f>
        <v>3610</v>
      </c>
      <c r="N19" s="147">
        <f>VLOOKUP(M19,Tarifa1,1)</f>
        <v>2077.5100000000002</v>
      </c>
      <c r="O19" s="147">
        <f>M19-N19</f>
        <v>1532.4899999999998</v>
      </c>
      <c r="P19" s="148">
        <f>VLOOKUP(M19,Tarifa1,3)</f>
        <v>0.10879999999999999</v>
      </c>
      <c r="Q19" s="147">
        <f>O19*P19</f>
        <v>166.73491199999998</v>
      </c>
      <c r="R19" s="147">
        <f>VLOOKUP(M19,Tarifa1,2)</f>
        <v>121.95</v>
      </c>
      <c r="S19" s="147">
        <f>Q19+R19</f>
        <v>288.684912</v>
      </c>
      <c r="T19" s="147">
        <f>VLOOKUP(M19,Credito1,2)</f>
        <v>107.4</v>
      </c>
      <c r="U19" s="147">
        <f>S19-T19</f>
        <v>181.28491199999999</v>
      </c>
      <c r="V19" s="149"/>
      <c r="W19" s="145">
        <f>-IF(U19&gt;0,0,U19)</f>
        <v>0</v>
      </c>
      <c r="X19" s="150">
        <f>IF(U19&lt;0,0,U19)</f>
        <v>181.28491199999999</v>
      </c>
      <c r="Y19" s="151">
        <v>0</v>
      </c>
      <c r="Z19" s="145">
        <f>SUM(X19:Y19)</f>
        <v>181.28491199999999</v>
      </c>
      <c r="AA19" s="152">
        <f t="shared" si="15"/>
        <v>3428.7150879999999</v>
      </c>
      <c r="AB19" s="194"/>
    </row>
    <row r="20" spans="3:28" ht="23.1" customHeight="1">
      <c r="C20" s="51">
        <v>10</v>
      </c>
      <c r="D20" s="250"/>
      <c r="E20" s="244" t="s">
        <v>136</v>
      </c>
      <c r="F20" s="51">
        <v>15</v>
      </c>
      <c r="G20" s="143">
        <f>H20/15</f>
        <v>240.66666666666666</v>
      </c>
      <c r="H20" s="145">
        <v>3610</v>
      </c>
      <c r="I20" s="145">
        <v>0</v>
      </c>
      <c r="J20" s="145">
        <f>TRUNC(SUM(F20*G20)+I20,2)</f>
        <v>3610</v>
      </c>
      <c r="K20" s="146"/>
      <c r="L20" s="147">
        <v>0</v>
      </c>
      <c r="M20" s="147">
        <f>J20</f>
        <v>3610</v>
      </c>
      <c r="N20" s="147">
        <f>VLOOKUP(M20,Tarifa1,1)</f>
        <v>2077.5100000000002</v>
      </c>
      <c r="O20" s="147">
        <f>M20-N20</f>
        <v>1532.4899999999998</v>
      </c>
      <c r="P20" s="148">
        <f>VLOOKUP(M20,Tarifa1,3)</f>
        <v>0.10879999999999999</v>
      </c>
      <c r="Q20" s="147">
        <f>O20*P20</f>
        <v>166.73491199999998</v>
      </c>
      <c r="R20" s="147">
        <f>VLOOKUP(M20,Tarifa1,2)</f>
        <v>121.95</v>
      </c>
      <c r="S20" s="147">
        <f>Q20+R20</f>
        <v>288.684912</v>
      </c>
      <c r="T20" s="147">
        <f>VLOOKUP(M20,Credito1,2)</f>
        <v>107.4</v>
      </c>
      <c r="U20" s="147">
        <f>S20-T20</f>
        <v>181.28491199999999</v>
      </c>
      <c r="V20" s="149"/>
      <c r="W20" s="145">
        <f>-IF(U20&gt;0,0,U20)</f>
        <v>0</v>
      </c>
      <c r="X20" s="150">
        <f>IF(U20&lt;0,0,U20)</f>
        <v>181.28491199999999</v>
      </c>
      <c r="Y20" s="151">
        <v>0</v>
      </c>
      <c r="Z20" s="145">
        <f>SUM(X20:Y20)</f>
        <v>181.28491199999999</v>
      </c>
      <c r="AA20" s="152">
        <f t="shared" si="15"/>
        <v>3428.7150879999999</v>
      </c>
      <c r="AB20" s="194"/>
    </row>
    <row r="21" spans="3:28" ht="23.1" customHeight="1">
      <c r="C21" s="51">
        <v>11</v>
      </c>
      <c r="D21" s="250"/>
      <c r="E21" s="244" t="s">
        <v>136</v>
      </c>
      <c r="F21" s="51">
        <v>15</v>
      </c>
      <c r="G21" s="143">
        <f>H21/15</f>
        <v>240.66666666666666</v>
      </c>
      <c r="H21" s="145">
        <v>3610</v>
      </c>
      <c r="I21" s="145">
        <v>0</v>
      </c>
      <c r="J21" s="145">
        <f>TRUNC(SUM(F21*G21)+I21,2)</f>
        <v>3610</v>
      </c>
      <c r="K21" s="146"/>
      <c r="L21" s="147">
        <v>0</v>
      </c>
      <c r="M21" s="147">
        <f>J21</f>
        <v>3610</v>
      </c>
      <c r="N21" s="147">
        <f>VLOOKUP(M21,Tarifa1,1)</f>
        <v>2077.5100000000002</v>
      </c>
      <c r="O21" s="147">
        <f>M21-N21</f>
        <v>1532.4899999999998</v>
      </c>
      <c r="P21" s="148">
        <f>VLOOKUP(M21,Tarifa1,3)</f>
        <v>0.10879999999999999</v>
      </c>
      <c r="Q21" s="147">
        <f>O21*P21</f>
        <v>166.73491199999998</v>
      </c>
      <c r="R21" s="147">
        <f>VLOOKUP(M21,Tarifa1,2)</f>
        <v>121.95</v>
      </c>
      <c r="S21" s="147">
        <f>Q21+R21</f>
        <v>288.684912</v>
      </c>
      <c r="T21" s="147">
        <f>VLOOKUP(M21,Credito1,2)</f>
        <v>107.4</v>
      </c>
      <c r="U21" s="147">
        <f>S21-T21</f>
        <v>181.28491199999999</v>
      </c>
      <c r="V21" s="149"/>
      <c r="W21" s="145">
        <f>-IF(U21&gt;0,0,U21)</f>
        <v>0</v>
      </c>
      <c r="X21" s="150">
        <f>IF(U21&lt;0,0,U21)</f>
        <v>181.28491199999999</v>
      </c>
      <c r="Y21" s="151">
        <v>0</v>
      </c>
      <c r="Z21" s="145">
        <f>SUM(X21:Y21)</f>
        <v>181.28491199999999</v>
      </c>
      <c r="AA21" s="152">
        <f t="shared" si="15"/>
        <v>3428.7150879999999</v>
      </c>
      <c r="AB21" s="194"/>
    </row>
    <row r="22" spans="3:28" ht="23.1" customHeight="1">
      <c r="C22" s="51">
        <v>12</v>
      </c>
      <c r="D22" s="279"/>
      <c r="E22" s="244" t="s">
        <v>136</v>
      </c>
      <c r="F22" s="51">
        <v>15</v>
      </c>
      <c r="G22" s="143">
        <f>H22/15</f>
        <v>240.66666666666666</v>
      </c>
      <c r="H22" s="145">
        <v>3610</v>
      </c>
      <c r="I22" s="145">
        <v>0</v>
      </c>
      <c r="J22" s="145">
        <f>TRUNC(SUM(F22*G22)+I22,2)</f>
        <v>3610</v>
      </c>
      <c r="K22" s="146"/>
      <c r="L22" s="147">
        <v>0</v>
      </c>
      <c r="M22" s="147">
        <f>J22</f>
        <v>3610</v>
      </c>
      <c r="N22" s="147">
        <f>VLOOKUP(M22,Tarifa1,1)</f>
        <v>2077.5100000000002</v>
      </c>
      <c r="O22" s="147">
        <f>M22-N22</f>
        <v>1532.4899999999998</v>
      </c>
      <c r="P22" s="148">
        <f>VLOOKUP(M22,Tarifa1,3)</f>
        <v>0.10879999999999999</v>
      </c>
      <c r="Q22" s="147">
        <f>O22*P22</f>
        <v>166.73491199999998</v>
      </c>
      <c r="R22" s="147">
        <f>VLOOKUP(M22,Tarifa1,2)</f>
        <v>121.95</v>
      </c>
      <c r="S22" s="147">
        <f>Q22+R22</f>
        <v>288.684912</v>
      </c>
      <c r="T22" s="147">
        <f>VLOOKUP(M22,Credito1,2)</f>
        <v>107.4</v>
      </c>
      <c r="U22" s="147">
        <f>S22-T22</f>
        <v>181.28491199999999</v>
      </c>
      <c r="V22" s="149"/>
      <c r="W22" s="145">
        <f>-IF(U22&gt;0,0,U22)</f>
        <v>0</v>
      </c>
      <c r="X22" s="150">
        <f>IF(U22&lt;0,0,U22)</f>
        <v>181.28491199999999</v>
      </c>
      <c r="Y22" s="151">
        <v>0</v>
      </c>
      <c r="Z22" s="145">
        <f>SUM(X22:Y22)</f>
        <v>181.28491199999999</v>
      </c>
      <c r="AA22" s="152">
        <f t="shared" si="15"/>
        <v>3428.7150879999999</v>
      </c>
      <c r="AB22" s="194"/>
    </row>
    <row r="23" spans="3:28" ht="23.1" customHeight="1">
      <c r="C23" s="51">
        <v>13</v>
      </c>
      <c r="D23" s="279"/>
      <c r="E23" s="244" t="s">
        <v>136</v>
      </c>
      <c r="F23" s="51"/>
      <c r="G23" s="143"/>
      <c r="H23" s="145">
        <v>3610</v>
      </c>
      <c r="I23" s="145">
        <v>0</v>
      </c>
      <c r="J23" s="145">
        <v>3610</v>
      </c>
      <c r="K23" s="146"/>
      <c r="L23" s="147"/>
      <c r="M23" s="147"/>
      <c r="N23" s="147"/>
      <c r="O23" s="147"/>
      <c r="P23" s="148"/>
      <c r="Q23" s="147"/>
      <c r="R23" s="147"/>
      <c r="S23" s="147"/>
      <c r="T23" s="147"/>
      <c r="U23" s="147"/>
      <c r="V23" s="149"/>
      <c r="W23" s="145">
        <v>0</v>
      </c>
      <c r="X23" s="150">
        <v>181.28</v>
      </c>
      <c r="Y23" s="151">
        <v>0</v>
      </c>
      <c r="Z23" s="145">
        <v>181.28</v>
      </c>
      <c r="AA23" s="152">
        <f t="shared" si="15"/>
        <v>3428.72</v>
      </c>
      <c r="AB23" s="194"/>
    </row>
    <row r="24" spans="3:28" ht="23.1" customHeight="1">
      <c r="C24" s="51">
        <v>14</v>
      </c>
      <c r="D24" s="320"/>
      <c r="E24" s="244" t="s">
        <v>136</v>
      </c>
      <c r="F24" s="51"/>
      <c r="G24" s="143"/>
      <c r="H24" s="145">
        <v>3610</v>
      </c>
      <c r="I24" s="145">
        <v>0</v>
      </c>
      <c r="J24" s="145">
        <v>3610</v>
      </c>
      <c r="K24" s="146"/>
      <c r="L24" s="147"/>
      <c r="M24" s="147"/>
      <c r="N24" s="147"/>
      <c r="O24" s="147"/>
      <c r="P24" s="148"/>
      <c r="Q24" s="147"/>
      <c r="R24" s="147"/>
      <c r="S24" s="147"/>
      <c r="T24" s="147"/>
      <c r="U24" s="147"/>
      <c r="V24" s="149"/>
      <c r="W24" s="145">
        <v>0</v>
      </c>
      <c r="X24" s="150">
        <v>181.28</v>
      </c>
      <c r="Y24" s="151">
        <v>0</v>
      </c>
      <c r="Z24" s="145">
        <v>181.28</v>
      </c>
      <c r="AA24" s="152">
        <f t="shared" si="15"/>
        <v>3428.72</v>
      </c>
      <c r="AB24" s="194"/>
    </row>
    <row r="25" spans="3:28" ht="23.1" customHeight="1">
      <c r="C25" s="51">
        <v>15</v>
      </c>
      <c r="D25" s="250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 t="shared" si="15"/>
        <v>3428.72</v>
      </c>
      <c r="AB25" s="194"/>
    </row>
    <row r="26" spans="3:28" ht="23.1" customHeight="1">
      <c r="C26" s="51">
        <v>16</v>
      </c>
      <c r="D26" s="25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 t="shared" si="15"/>
        <v>3428.72</v>
      </c>
      <c r="AB26" s="194"/>
    </row>
    <row r="27" spans="3:28" ht="23.1" customHeight="1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si="15"/>
        <v>3428.72</v>
      </c>
      <c r="AB27" s="194"/>
    </row>
    <row r="28" spans="3:28" ht="23.1" customHeight="1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15"/>
        <v>3428.72</v>
      </c>
      <c r="AB28" s="194"/>
    </row>
    <row r="29" spans="3:28" ht="23.1" customHeight="1">
      <c r="C29" s="51">
        <v>19</v>
      </c>
      <c r="D29" s="250"/>
      <c r="E29" s="244" t="s">
        <v>137</v>
      </c>
      <c r="F29" s="51"/>
      <c r="G29" s="143"/>
      <c r="H29" s="145">
        <v>3821</v>
      </c>
      <c r="I29" s="145">
        <v>0</v>
      </c>
      <c r="J29" s="145">
        <v>3821</v>
      </c>
      <c r="K29" s="146"/>
      <c r="L29" s="147">
        <v>0</v>
      </c>
      <c r="M29" s="147">
        <f>J29</f>
        <v>3821</v>
      </c>
      <c r="N29" s="147">
        <f>VLOOKUP(M29,Tarifa1,1)</f>
        <v>3651.01</v>
      </c>
      <c r="O29" s="147">
        <f>M29-N29</f>
        <v>169.98999999999978</v>
      </c>
      <c r="P29" s="148">
        <f>VLOOKUP(M29,Tarifa1,3)</f>
        <v>0.16</v>
      </c>
      <c r="Q29" s="147">
        <f>O29*P29</f>
        <v>27.198399999999964</v>
      </c>
      <c r="R29" s="147">
        <f>VLOOKUP(M29,Tarifa1,2)</f>
        <v>293.25</v>
      </c>
      <c r="S29" s="147">
        <f>Q29+R29</f>
        <v>320.44839999999999</v>
      </c>
      <c r="T29" s="147">
        <f>VLOOKUP(M29,Credito1,2)</f>
        <v>0</v>
      </c>
      <c r="U29" s="147">
        <f>S29-T29</f>
        <v>320.44839999999999</v>
      </c>
      <c r="V29" s="149"/>
      <c r="W29" s="145">
        <f>-IF(U29&gt;0,0,U29)</f>
        <v>0</v>
      </c>
      <c r="X29" s="150">
        <f>IF(U29&lt;0,0,U29)</f>
        <v>320.44839999999999</v>
      </c>
      <c r="Y29" s="151">
        <v>0</v>
      </c>
      <c r="Z29" s="145">
        <f>SUM(X29:Y29)</f>
        <v>320.44839999999999</v>
      </c>
      <c r="AA29" s="152">
        <f t="shared" si="15"/>
        <v>3500.5515999999998</v>
      </c>
      <c r="AB29" s="194"/>
    </row>
    <row r="30" spans="3:28" ht="23.1" customHeight="1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v>3428.72</v>
      </c>
      <c r="AB30" s="194"/>
    </row>
    <row r="31" spans="3:28" ht="23.1" customHeight="1">
      <c r="C31" s="51">
        <v>21</v>
      </c>
      <c r="D31" s="250"/>
      <c r="E31" s="244" t="s">
        <v>136</v>
      </c>
      <c r="F31" s="51"/>
      <c r="G31" s="143"/>
      <c r="H31" s="145">
        <v>3610</v>
      </c>
      <c r="I31" s="145">
        <v>0</v>
      </c>
      <c r="J31" s="145">
        <v>3610</v>
      </c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>
        <v>0</v>
      </c>
      <c r="X31" s="150">
        <v>181.28</v>
      </c>
      <c r="Y31" s="151">
        <v>0</v>
      </c>
      <c r="Z31" s="145">
        <v>181.28</v>
      </c>
      <c r="AA31" s="152">
        <v>3428.72</v>
      </c>
      <c r="AB31" s="194"/>
    </row>
    <row r="32" spans="3:28" ht="23.1" customHeight="1">
      <c r="C32" s="51">
        <v>22</v>
      </c>
      <c r="D32" s="250"/>
      <c r="E32" s="244" t="s">
        <v>136</v>
      </c>
      <c r="F32" s="51"/>
      <c r="G32" s="143"/>
      <c r="H32" s="145">
        <v>3610</v>
      </c>
      <c r="I32" s="145">
        <v>0</v>
      </c>
      <c r="J32" s="145">
        <v>3610</v>
      </c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>
        <v>0</v>
      </c>
      <c r="X32" s="150">
        <v>181.28</v>
      </c>
      <c r="Y32" s="151">
        <v>0</v>
      </c>
      <c r="Z32" s="145">
        <v>181.28</v>
      </c>
      <c r="AA32" s="152">
        <v>3428.72</v>
      </c>
      <c r="AB32" s="194"/>
    </row>
    <row r="33" spans="3:28" ht="23.1" customHeight="1">
      <c r="C33" s="51">
        <v>23</v>
      </c>
      <c r="D33" s="250"/>
      <c r="E33" s="244" t="s">
        <v>136</v>
      </c>
      <c r="F33" s="51"/>
      <c r="G33" s="143"/>
      <c r="H33" s="145">
        <v>3610</v>
      </c>
      <c r="I33" s="145">
        <v>0</v>
      </c>
      <c r="J33" s="145">
        <v>3610</v>
      </c>
      <c r="K33" s="146"/>
      <c r="L33" s="147"/>
      <c r="M33" s="147"/>
      <c r="N33" s="147"/>
      <c r="O33" s="147"/>
      <c r="P33" s="148"/>
      <c r="Q33" s="147"/>
      <c r="R33" s="147"/>
      <c r="S33" s="147"/>
      <c r="T33" s="147"/>
      <c r="U33" s="147"/>
      <c r="V33" s="149"/>
      <c r="W33" s="145">
        <v>0</v>
      </c>
      <c r="X33" s="150">
        <v>181.28</v>
      </c>
      <c r="Y33" s="151">
        <v>0</v>
      </c>
      <c r="Z33" s="145">
        <v>181.28</v>
      </c>
      <c r="AA33" s="152">
        <v>3428.72</v>
      </c>
      <c r="AB33" s="194"/>
    </row>
    <row r="34" spans="3:28" ht="23.1" customHeight="1">
      <c r="C34" s="51"/>
      <c r="D34" s="250"/>
      <c r="E34" s="244"/>
      <c r="F34" s="51"/>
      <c r="G34" s="143"/>
      <c r="H34" s="145"/>
      <c r="I34" s="145"/>
      <c r="J34" s="145"/>
      <c r="K34" s="146"/>
      <c r="L34" s="147"/>
      <c r="M34" s="147"/>
      <c r="N34" s="147"/>
      <c r="O34" s="147"/>
      <c r="P34" s="148"/>
      <c r="Q34" s="147"/>
      <c r="R34" s="147"/>
      <c r="S34" s="147"/>
      <c r="T34" s="147"/>
      <c r="U34" s="147"/>
      <c r="V34" s="149"/>
      <c r="W34" s="145"/>
      <c r="X34" s="150"/>
      <c r="Y34" s="151"/>
      <c r="Z34" s="145"/>
      <c r="AA34" s="152"/>
      <c r="AB34" s="194"/>
    </row>
    <row r="35" spans="3:28" ht="23.1" customHeight="1">
      <c r="C35" s="51"/>
      <c r="D35" s="250"/>
      <c r="E35" s="244"/>
      <c r="F35" s="51"/>
      <c r="G35" s="143"/>
      <c r="H35" s="145"/>
      <c r="I35" s="145"/>
      <c r="J35" s="145"/>
      <c r="K35" s="146"/>
      <c r="L35" s="147"/>
      <c r="M35" s="147"/>
      <c r="N35" s="147"/>
      <c r="O35" s="147"/>
      <c r="P35" s="148"/>
      <c r="Q35" s="147"/>
      <c r="R35" s="147"/>
      <c r="S35" s="147"/>
      <c r="T35" s="147"/>
      <c r="U35" s="147"/>
      <c r="V35" s="149"/>
      <c r="W35" s="145"/>
      <c r="X35" s="150"/>
      <c r="Y35" s="151"/>
      <c r="Z35" s="145"/>
      <c r="AA35" s="152"/>
      <c r="AB35" s="194"/>
    </row>
    <row r="36" spans="3:28">
      <c r="C36" s="195"/>
      <c r="D36" s="155"/>
      <c r="E36" s="155"/>
      <c r="F36" s="196"/>
      <c r="G36" s="155"/>
      <c r="H36" s="174"/>
      <c r="I36" s="174"/>
      <c r="J36" s="174"/>
      <c r="K36" s="175"/>
      <c r="L36" s="176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</row>
    <row r="37" spans="3:28" ht="15.75" thickBot="1">
      <c r="C37" s="323" t="s">
        <v>143</v>
      </c>
      <c r="D37" s="324"/>
      <c r="E37" s="324"/>
      <c r="F37" s="324"/>
      <c r="G37" s="325"/>
      <c r="H37" s="178">
        <f>SUM(H10:H35)</f>
        <v>86041</v>
      </c>
      <c r="I37" s="178">
        <f>SUM(I10:I35)</f>
        <v>0</v>
      </c>
      <c r="J37" s="178">
        <f>SUM(J10:J35)</f>
        <v>86041</v>
      </c>
      <c r="K37" s="179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79"/>
      <c r="W37" s="178">
        <f>SUM(W10:W35)</f>
        <v>0</v>
      </c>
      <c r="X37" s="178">
        <f>SUM(X10:X35)</f>
        <v>5043.4631440000012</v>
      </c>
      <c r="Y37" s="178">
        <f>SUM(Y10:Y35)</f>
        <v>0</v>
      </c>
      <c r="Z37" s="178">
        <f>SUM(Z10:Z35)</f>
        <v>5043.4631440000012</v>
      </c>
      <c r="AA37" s="178">
        <f>SUM(AA10:AA35)</f>
        <v>80997.536856000006</v>
      </c>
      <c r="AB37" s="178"/>
    </row>
    <row r="38" spans="3:28" ht="13.5" thickTop="1"/>
    <row r="41" spans="3:28">
      <c r="D41" s="183" t="s">
        <v>255</v>
      </c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20" t="s">
        <v>255</v>
      </c>
      <c r="AB41" s="183"/>
    </row>
    <row r="42" spans="3:28">
      <c r="D42" s="182" t="s">
        <v>237</v>
      </c>
      <c r="W42" s="181"/>
      <c r="X42" s="182" t="s">
        <v>238</v>
      </c>
    </row>
    <row r="43" spans="3:28">
      <c r="D43" s="183" t="s">
        <v>67</v>
      </c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4"/>
      <c r="X43" s="183" t="s">
        <v>239</v>
      </c>
      <c r="AA43" s="181"/>
      <c r="AB43" s="182"/>
    </row>
    <row r="44" spans="3:28">
      <c r="D44" s="190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4"/>
      <c r="AB44" s="183"/>
    </row>
    <row r="48" spans="3:28">
      <c r="D48" s="182"/>
      <c r="H48" s="182"/>
      <c r="AB48" s="182"/>
    </row>
    <row r="49" spans="3:28"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</row>
    <row r="57" spans="3:28" ht="18">
      <c r="C57" s="333" t="s">
        <v>68</v>
      </c>
      <c r="D57" s="333"/>
      <c r="E57" s="333"/>
      <c r="F57" s="333"/>
      <c r="G57" s="333"/>
      <c r="H57" s="333"/>
      <c r="I57" s="333"/>
      <c r="J57" s="333"/>
      <c r="K57" s="333"/>
      <c r="L57" s="333"/>
      <c r="M57" s="333"/>
      <c r="N57" s="333"/>
      <c r="O57" s="333"/>
      <c r="P57" s="333"/>
      <c r="Q57" s="333"/>
      <c r="R57" s="333"/>
      <c r="S57" s="333"/>
      <c r="T57" s="333"/>
      <c r="U57" s="333"/>
      <c r="V57" s="333"/>
      <c r="W57" s="333"/>
      <c r="X57" s="333"/>
      <c r="Y57" s="333"/>
      <c r="Z57" s="333"/>
      <c r="AA57" s="333"/>
      <c r="AB57" s="333"/>
    </row>
    <row r="58" spans="3:28" ht="15">
      <c r="C58" s="331" t="str">
        <f>C4</f>
        <v>SUELDOS 1 AL 15 DE DICIEMBRE DE 2016</v>
      </c>
      <c r="D58" s="331"/>
      <c r="E58" s="331"/>
      <c r="F58" s="331"/>
      <c r="G58" s="331"/>
      <c r="H58" s="331"/>
      <c r="I58" s="331"/>
      <c r="J58" s="331"/>
      <c r="K58" s="331"/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</row>
    <row r="59" spans="3:28" ht="15">
      <c r="C59" s="331" t="s">
        <v>69</v>
      </c>
      <c r="D59" s="331"/>
      <c r="E59" s="331"/>
      <c r="F59" s="331"/>
      <c r="G59" s="331"/>
      <c r="H59" s="331"/>
      <c r="I59" s="331"/>
      <c r="J59" s="331"/>
      <c r="K59" s="331"/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</row>
    <row r="60" spans="3:28">
      <c r="C60" s="121"/>
      <c r="D60" s="121"/>
      <c r="E60" s="121"/>
      <c r="F60" s="122" t="s">
        <v>22</v>
      </c>
      <c r="G60" s="122" t="s">
        <v>6</v>
      </c>
      <c r="H60" s="328" t="s">
        <v>1</v>
      </c>
      <c r="I60" s="329"/>
      <c r="J60" s="330"/>
      <c r="K60" s="123"/>
      <c r="L60" s="122" t="s">
        <v>25</v>
      </c>
      <c r="M60" s="124"/>
      <c r="N60" s="328" t="s">
        <v>9</v>
      </c>
      <c r="O60" s="329"/>
      <c r="P60" s="329"/>
      <c r="Q60" s="329"/>
      <c r="R60" s="329"/>
      <c r="S60" s="330"/>
      <c r="T60" s="122" t="s">
        <v>29</v>
      </c>
      <c r="U60" s="122" t="s">
        <v>10</v>
      </c>
      <c r="V60" s="123"/>
      <c r="W60" s="122" t="s">
        <v>53</v>
      </c>
      <c r="X60" s="328" t="s">
        <v>2</v>
      </c>
      <c r="Y60" s="329"/>
      <c r="Z60" s="330"/>
      <c r="AA60" s="122" t="s">
        <v>0</v>
      </c>
      <c r="AB60" s="125"/>
    </row>
    <row r="61" spans="3:28">
      <c r="C61" s="126" t="s">
        <v>21</v>
      </c>
      <c r="D61" s="126"/>
      <c r="E61" s="126"/>
      <c r="F61" s="127" t="s">
        <v>23</v>
      </c>
      <c r="G61" s="128" t="s">
        <v>24</v>
      </c>
      <c r="H61" s="122" t="s">
        <v>6</v>
      </c>
      <c r="I61" s="122" t="s">
        <v>61</v>
      </c>
      <c r="J61" s="122" t="s">
        <v>27</v>
      </c>
      <c r="K61" s="123"/>
      <c r="L61" s="128" t="s">
        <v>26</v>
      </c>
      <c r="M61" s="124" t="s">
        <v>31</v>
      </c>
      <c r="N61" s="124" t="s">
        <v>12</v>
      </c>
      <c r="O61" s="124" t="s">
        <v>33</v>
      </c>
      <c r="P61" s="124" t="s">
        <v>35</v>
      </c>
      <c r="Q61" s="124" t="s">
        <v>36</v>
      </c>
      <c r="R61" s="124" t="s">
        <v>14</v>
      </c>
      <c r="S61" s="124" t="s">
        <v>10</v>
      </c>
      <c r="T61" s="128" t="s">
        <v>39</v>
      </c>
      <c r="U61" s="128" t="s">
        <v>40</v>
      </c>
      <c r="V61" s="123"/>
      <c r="W61" s="128" t="s">
        <v>30</v>
      </c>
      <c r="X61" s="122" t="s">
        <v>3</v>
      </c>
      <c r="Y61" s="122" t="s">
        <v>57</v>
      </c>
      <c r="Z61" s="122" t="s">
        <v>7</v>
      </c>
      <c r="AA61" s="128" t="s">
        <v>4</v>
      </c>
      <c r="AB61" s="129" t="s">
        <v>60</v>
      </c>
    </row>
    <row r="62" spans="3:28" ht="15">
      <c r="C62" s="167"/>
      <c r="D62" s="131"/>
      <c r="E62" s="131" t="s">
        <v>65</v>
      </c>
      <c r="F62" s="128"/>
      <c r="G62" s="128"/>
      <c r="H62" s="128" t="s">
        <v>46</v>
      </c>
      <c r="I62" s="128" t="s">
        <v>62</v>
      </c>
      <c r="J62" s="128" t="s">
        <v>28</v>
      </c>
      <c r="K62" s="123"/>
      <c r="L62" s="128" t="s">
        <v>42</v>
      </c>
      <c r="M62" s="122" t="s">
        <v>32</v>
      </c>
      <c r="N62" s="122" t="s">
        <v>13</v>
      </c>
      <c r="O62" s="122" t="s">
        <v>34</v>
      </c>
      <c r="P62" s="122" t="s">
        <v>34</v>
      </c>
      <c r="Q62" s="122" t="s">
        <v>37</v>
      </c>
      <c r="R62" s="122" t="s">
        <v>15</v>
      </c>
      <c r="S62" s="122" t="s">
        <v>38</v>
      </c>
      <c r="T62" s="128" t="s">
        <v>19</v>
      </c>
      <c r="U62" s="132" t="s">
        <v>235</v>
      </c>
      <c r="V62" s="133"/>
      <c r="W62" s="128" t="s">
        <v>52</v>
      </c>
      <c r="X62" s="128"/>
      <c r="Y62" s="128"/>
      <c r="Z62" s="128" t="s">
        <v>43</v>
      </c>
      <c r="AA62" s="128" t="s">
        <v>5</v>
      </c>
      <c r="AB62" s="134"/>
    </row>
    <row r="63" spans="3:28" ht="15">
      <c r="C63" s="128"/>
      <c r="D63" s="135" t="s">
        <v>268</v>
      </c>
      <c r="E63" s="135" t="s">
        <v>64</v>
      </c>
      <c r="F63" s="124"/>
      <c r="G63" s="124"/>
      <c r="H63" s="124"/>
      <c r="I63" s="124"/>
      <c r="J63" s="124"/>
      <c r="K63" s="198"/>
      <c r="L63" s="124"/>
      <c r="M63" s="124"/>
      <c r="N63" s="124"/>
      <c r="O63" s="124"/>
      <c r="P63" s="124"/>
      <c r="Q63" s="124"/>
      <c r="R63" s="124"/>
      <c r="S63" s="124"/>
      <c r="T63" s="124"/>
      <c r="U63" s="198"/>
      <c r="V63" s="198"/>
      <c r="W63" s="124"/>
      <c r="X63" s="124"/>
      <c r="Y63" s="124"/>
      <c r="Z63" s="124"/>
      <c r="AA63" s="124"/>
      <c r="AB63" s="137"/>
    </row>
    <row r="65" spans="3:31" ht="35.1" customHeight="1">
      <c r="C65" s="245">
        <v>1</v>
      </c>
      <c r="D65" s="50" t="s">
        <v>269</v>
      </c>
      <c r="E65" s="50" t="s">
        <v>270</v>
      </c>
      <c r="F65" s="51">
        <v>15</v>
      </c>
      <c r="G65" s="143">
        <f>H65/15</f>
        <v>217</v>
      </c>
      <c r="H65" s="145">
        <v>3255</v>
      </c>
      <c r="I65" s="145">
        <v>0</v>
      </c>
      <c r="J65" s="145">
        <f>TRUNC(SUM(F65*G65)+I65,2)</f>
        <v>3255</v>
      </c>
      <c r="K65" s="146"/>
      <c r="L65" s="147">
        <v>0</v>
      </c>
      <c r="M65" s="147">
        <f>J65</f>
        <v>3255</v>
      </c>
      <c r="N65" s="147">
        <f>VLOOKUP(M65,Tarifa1,1)</f>
        <v>2077.5100000000002</v>
      </c>
      <c r="O65" s="147">
        <f>M65-N65</f>
        <v>1177.4899999999998</v>
      </c>
      <c r="P65" s="148">
        <f>VLOOKUP(M65,Tarifa1,3)</f>
        <v>0.10879999999999999</v>
      </c>
      <c r="Q65" s="147">
        <f>O65*P65</f>
        <v>128.11091199999996</v>
      </c>
      <c r="R65" s="147">
        <f>VLOOKUP(M65,Tarifa1,2)</f>
        <v>121.95</v>
      </c>
      <c r="S65" s="147">
        <f>Q65+R65</f>
        <v>250.06091199999997</v>
      </c>
      <c r="T65" s="147">
        <f>VLOOKUP(M65,Credito1,2)</f>
        <v>125.1</v>
      </c>
      <c r="U65" s="147">
        <f>S65-T65</f>
        <v>124.96091199999998</v>
      </c>
      <c r="V65" s="149"/>
      <c r="W65" s="145">
        <f>-IF(U65&gt;0,0,U65)</f>
        <v>0</v>
      </c>
      <c r="X65" s="150">
        <f>IF(U65&lt;0,0,U65)</f>
        <v>124.96091199999998</v>
      </c>
      <c r="Y65" s="151">
        <v>0</v>
      </c>
      <c r="Z65" s="145">
        <f>SUM(X65:Y65)</f>
        <v>124.96091199999998</v>
      </c>
      <c r="AA65" s="152">
        <f>J65+W65-Z65</f>
        <v>3130.039088</v>
      </c>
      <c r="AB65" s="194"/>
      <c r="AE65" s="181"/>
    </row>
    <row r="66" spans="3:31" ht="35.1" customHeight="1">
      <c r="C66" s="171">
        <v>2</v>
      </c>
      <c r="D66" s="50" t="s">
        <v>271</v>
      </c>
      <c r="E66" s="50" t="s">
        <v>272</v>
      </c>
      <c r="F66" s="51">
        <v>15</v>
      </c>
      <c r="G66" s="143">
        <f>H66/15</f>
        <v>217</v>
      </c>
      <c r="H66" s="145">
        <v>3255</v>
      </c>
      <c r="I66" s="145">
        <v>0</v>
      </c>
      <c r="J66" s="145">
        <f>TRUNC(SUM(F66*G66)+I66,2)</f>
        <v>3255</v>
      </c>
      <c r="K66" s="146"/>
      <c r="L66" s="147">
        <v>0</v>
      </c>
      <c r="M66" s="147">
        <f>J66</f>
        <v>3255</v>
      </c>
      <c r="N66" s="147">
        <f>VLOOKUP(M66,Tarifa1,1)</f>
        <v>2077.5100000000002</v>
      </c>
      <c r="O66" s="147">
        <f>M66-N66</f>
        <v>1177.4899999999998</v>
      </c>
      <c r="P66" s="148">
        <f>VLOOKUP(M66,Tarifa1,3)</f>
        <v>0.10879999999999999</v>
      </c>
      <c r="Q66" s="147">
        <f>O66*P66</f>
        <v>128.11091199999996</v>
      </c>
      <c r="R66" s="147">
        <f>VLOOKUP(M66,Tarifa1,2)</f>
        <v>121.95</v>
      </c>
      <c r="S66" s="147">
        <f>Q66+R66</f>
        <v>250.06091199999997</v>
      </c>
      <c r="T66" s="147">
        <f>VLOOKUP(M66,Credito1,2)</f>
        <v>125.1</v>
      </c>
      <c r="U66" s="147">
        <f>S66-T66</f>
        <v>124.96091199999998</v>
      </c>
      <c r="V66" s="149"/>
      <c r="W66" s="145">
        <f>-IF(U66&gt;0,0,U66)</f>
        <v>0</v>
      </c>
      <c r="X66" s="150">
        <f>IF(U66&lt;0,0,U66)</f>
        <v>124.96091199999998</v>
      </c>
      <c r="Y66" s="151">
        <v>0</v>
      </c>
      <c r="Z66" s="145">
        <f>SUM(X66:Y66)</f>
        <v>124.96091199999998</v>
      </c>
      <c r="AA66" s="152">
        <f>J66+W66-Z66</f>
        <v>3130.039088</v>
      </c>
      <c r="AB66" s="194"/>
    </row>
    <row r="67" spans="3:31" ht="35.1" customHeight="1">
      <c r="C67" s="245">
        <v>3</v>
      </c>
      <c r="D67" s="50" t="s">
        <v>273</v>
      </c>
      <c r="E67" s="50" t="s">
        <v>272</v>
      </c>
      <c r="F67" s="51">
        <v>15</v>
      </c>
      <c r="G67" s="143">
        <f>H67/15</f>
        <v>133.66666666666666</v>
      </c>
      <c r="H67" s="145">
        <v>2005</v>
      </c>
      <c r="I67" s="145">
        <v>0</v>
      </c>
      <c r="J67" s="145">
        <f>TRUNC(SUM(F67*G67)+I67,2)</f>
        <v>2005</v>
      </c>
      <c r="K67" s="146"/>
      <c r="L67" s="147">
        <v>0</v>
      </c>
      <c r="M67" s="147">
        <f>J67</f>
        <v>2005</v>
      </c>
      <c r="N67" s="147">
        <f>VLOOKUP(M67,Tarifa1,1)</f>
        <v>244.81</v>
      </c>
      <c r="O67" s="147">
        <f>M67-N67</f>
        <v>1760.19</v>
      </c>
      <c r="P67" s="148">
        <f>VLOOKUP(M67,Tarifa1,3)</f>
        <v>6.4000000000000001E-2</v>
      </c>
      <c r="Q67" s="147">
        <f>O67*P67</f>
        <v>112.65216000000001</v>
      </c>
      <c r="R67" s="147">
        <f>VLOOKUP(M67,Tarifa1,2)</f>
        <v>4.6500000000000004</v>
      </c>
      <c r="S67" s="147">
        <f>Q67+R67</f>
        <v>117.30216000000001</v>
      </c>
      <c r="T67" s="147">
        <f>VLOOKUP(M67,Credito1,2)</f>
        <v>188.7</v>
      </c>
      <c r="U67" s="147">
        <f>S67-T67</f>
        <v>-71.397839999999974</v>
      </c>
      <c r="V67" s="149"/>
      <c r="W67" s="145">
        <f>-IF(U67&gt;0,0,U67)</f>
        <v>71.397839999999974</v>
      </c>
      <c r="X67" s="150">
        <f>IF(U67&lt;0,0,U67)</f>
        <v>0</v>
      </c>
      <c r="Y67" s="151">
        <v>0</v>
      </c>
      <c r="Z67" s="145">
        <f>SUM(X67:Y67)</f>
        <v>0</v>
      </c>
      <c r="AA67" s="152">
        <f>J67+W67-Z67</f>
        <v>2076.3978400000001</v>
      </c>
      <c r="AB67" s="194"/>
      <c r="AE67" s="181"/>
    </row>
    <row r="68" spans="3:31" ht="35.1" customHeight="1">
      <c r="C68" s="210">
        <v>4</v>
      </c>
      <c r="D68" s="50" t="s">
        <v>316</v>
      </c>
      <c r="E68" s="50" t="s">
        <v>101</v>
      </c>
      <c r="F68" s="51"/>
      <c r="G68" s="143"/>
      <c r="H68" s="145">
        <v>2005</v>
      </c>
      <c r="I68" s="145">
        <v>0</v>
      </c>
      <c r="J68" s="145">
        <f>TRUNC(SUM(F68*G68)+I68,2)</f>
        <v>0</v>
      </c>
      <c r="K68" s="146"/>
      <c r="L68" s="147"/>
      <c r="M68" s="147"/>
      <c r="N68" s="147"/>
      <c r="O68" s="147"/>
      <c r="P68" s="148"/>
      <c r="Q68" s="147"/>
      <c r="R68" s="147"/>
      <c r="S68" s="147"/>
      <c r="T68" s="147"/>
      <c r="U68" s="147"/>
      <c r="V68" s="149"/>
      <c r="W68" s="145">
        <v>71.400000000000006</v>
      </c>
      <c r="X68" s="150">
        <f>IF(U68&lt;0,0,U68)</f>
        <v>0</v>
      </c>
      <c r="Y68" s="151">
        <v>0</v>
      </c>
      <c r="Z68" s="145">
        <f>SUM(X68:Y68)</f>
        <v>0</v>
      </c>
      <c r="AA68" s="152">
        <v>2076.4</v>
      </c>
      <c r="AB68" s="194"/>
      <c r="AE68" s="181"/>
    </row>
    <row r="69" spans="3:31" ht="35.1" customHeight="1">
      <c r="C69" s="246"/>
      <c r="D69" s="50"/>
      <c r="E69" s="50"/>
      <c r="F69" s="51"/>
      <c r="G69" s="143"/>
      <c r="H69" s="145"/>
      <c r="I69" s="145"/>
      <c r="J69" s="145"/>
      <c r="K69" s="146"/>
      <c r="L69" s="147"/>
      <c r="M69" s="147"/>
      <c r="N69" s="147"/>
      <c r="O69" s="147"/>
      <c r="P69" s="148"/>
      <c r="Q69" s="147"/>
      <c r="R69" s="147"/>
      <c r="S69" s="147"/>
      <c r="T69" s="147"/>
      <c r="U69" s="147"/>
      <c r="V69" s="149"/>
      <c r="W69" s="145"/>
      <c r="X69" s="150"/>
      <c r="Y69" s="151"/>
      <c r="Z69" s="145"/>
      <c r="AA69" s="152"/>
      <c r="AB69" s="194"/>
    </row>
    <row r="70" spans="3:31" ht="35.1" customHeight="1">
      <c r="D70" s="77"/>
      <c r="E70" s="77"/>
      <c r="F70" s="78"/>
      <c r="G70" s="199"/>
      <c r="H70" s="200"/>
      <c r="I70" s="201"/>
      <c r="J70" s="201"/>
      <c r="W70" s="201"/>
      <c r="X70" s="202"/>
      <c r="Y70" s="203"/>
      <c r="Z70" s="201"/>
      <c r="AA70" s="204"/>
      <c r="AB70" s="205"/>
    </row>
    <row r="71" spans="3:31" ht="35.1" customHeight="1" thickBot="1">
      <c r="C71" s="323" t="s">
        <v>143</v>
      </c>
      <c r="D71" s="324"/>
      <c r="E71" s="324"/>
      <c r="F71" s="324"/>
      <c r="G71" s="325"/>
      <c r="H71" s="178">
        <f>SUM(H65:H70)</f>
        <v>10520</v>
      </c>
      <c r="I71" s="178">
        <f t="shared" ref="I71:AA71" si="16">SUM(I65:I70)</f>
        <v>0</v>
      </c>
      <c r="J71" s="178">
        <f t="shared" si="16"/>
        <v>8515</v>
      </c>
      <c r="K71" s="178">
        <f t="shared" si="16"/>
        <v>0</v>
      </c>
      <c r="L71" s="178">
        <f t="shared" si="16"/>
        <v>0</v>
      </c>
      <c r="M71" s="178">
        <f t="shared" si="16"/>
        <v>8515</v>
      </c>
      <c r="N71" s="178">
        <f t="shared" si="16"/>
        <v>4399.8300000000008</v>
      </c>
      <c r="O71" s="178">
        <f t="shared" si="16"/>
        <v>4115.17</v>
      </c>
      <c r="P71" s="178">
        <f t="shared" si="16"/>
        <v>0.28159999999999996</v>
      </c>
      <c r="Q71" s="178">
        <f t="shared" si="16"/>
        <v>368.87398399999995</v>
      </c>
      <c r="R71" s="178">
        <f t="shared" si="16"/>
        <v>248.55</v>
      </c>
      <c r="S71" s="178">
        <f t="shared" si="16"/>
        <v>617.42398400000002</v>
      </c>
      <c r="T71" s="178">
        <f t="shared" si="16"/>
        <v>438.9</v>
      </c>
      <c r="U71" s="178">
        <f t="shared" si="16"/>
        <v>178.52398399999998</v>
      </c>
      <c r="V71" s="178">
        <f t="shared" si="16"/>
        <v>0</v>
      </c>
      <c r="W71" s="178">
        <f t="shared" si="16"/>
        <v>142.79783999999998</v>
      </c>
      <c r="X71" s="178">
        <f t="shared" si="16"/>
        <v>249.92182399999996</v>
      </c>
      <c r="Y71" s="178">
        <f t="shared" si="16"/>
        <v>0</v>
      </c>
      <c r="Z71" s="178">
        <f t="shared" si="16"/>
        <v>249.92182399999996</v>
      </c>
      <c r="AA71" s="178">
        <f t="shared" si="16"/>
        <v>10412.876016</v>
      </c>
      <c r="AB71" s="178"/>
    </row>
    <row r="72" spans="3:31" ht="13.5" thickTop="1"/>
    <row r="83" spans="4:27">
      <c r="D83" s="183" t="s">
        <v>255</v>
      </c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20" t="s">
        <v>255</v>
      </c>
    </row>
    <row r="84" spans="4:27">
      <c r="D84" s="182" t="s">
        <v>237</v>
      </c>
      <c r="W84" s="181"/>
      <c r="X84" s="182" t="s">
        <v>238</v>
      </c>
    </row>
    <row r="85" spans="4:27">
      <c r="D85" s="183" t="s">
        <v>67</v>
      </c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4"/>
      <c r="X85" s="183" t="s">
        <v>239</v>
      </c>
      <c r="AA85" s="181"/>
    </row>
    <row r="88" spans="4:27"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</row>
    <row r="89" spans="4:27">
      <c r="D89" s="247"/>
      <c r="E89" s="205"/>
      <c r="F89" s="205"/>
      <c r="G89" s="205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05"/>
      <c r="Y89" s="205"/>
      <c r="Z89" s="205"/>
      <c r="AA89" s="205"/>
    </row>
    <row r="90" spans="4:27">
      <c r="D90" s="16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48"/>
      <c r="X90" s="165"/>
      <c r="Y90" s="205"/>
      <c r="Z90" s="205"/>
      <c r="AA90" s="205"/>
    </row>
    <row r="91" spans="4:27"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9"/>
      <c r="X91" s="247"/>
      <c r="Y91" s="205"/>
      <c r="Z91" s="205"/>
      <c r="AA91" s="248"/>
    </row>
    <row r="92" spans="4:27">
      <c r="D92" s="190"/>
      <c r="E92" s="183"/>
      <c r="F92" s="183"/>
      <c r="G92" s="183"/>
      <c r="H92" s="183"/>
      <c r="I92" s="183"/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4"/>
    </row>
  </sheetData>
  <sheetProtection selectLockedCells="1" selectUnlockedCells="1"/>
  <mergeCells count="14">
    <mergeCell ref="C59:AB59"/>
    <mergeCell ref="H60:J60"/>
    <mergeCell ref="N60:S60"/>
    <mergeCell ref="X60:Z60"/>
    <mergeCell ref="C71:G71"/>
    <mergeCell ref="C37:G37"/>
    <mergeCell ref="C57:AB57"/>
    <mergeCell ref="C58:AB58"/>
    <mergeCell ref="C3:AB3"/>
    <mergeCell ref="C4:AB4"/>
    <mergeCell ref="C5:AB5"/>
    <mergeCell ref="H6:J6"/>
    <mergeCell ref="N6:S6"/>
    <mergeCell ref="X6:Z6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5" workbookViewId="0">
      <selection activeCell="E23" sqref="E23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>
      <c r="C3" s="349" t="s">
        <v>68</v>
      </c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3:28" ht="15" hidden="1">
      <c r="C4" s="350" t="s">
        <v>63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</row>
    <row r="5" spans="3:28" ht="15">
      <c r="C5" s="350" t="str">
        <f>'SEG.PUB.MPAL Y PROTECCION CIVIL'!C4</f>
        <v>SUELDOS 1 AL 15 DE DICIEMBRE DE 2016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</row>
    <row r="6" spans="3:28" ht="15">
      <c r="C6" s="350" t="s">
        <v>71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>
      <c r="C7" s="25"/>
      <c r="D7" s="25"/>
      <c r="E7" s="25"/>
      <c r="F7" s="26" t="s">
        <v>22</v>
      </c>
      <c r="G7" s="26" t="s">
        <v>6</v>
      </c>
      <c r="H7" s="351" t="s">
        <v>1</v>
      </c>
      <c r="I7" s="352"/>
      <c r="J7" s="353"/>
      <c r="K7" s="27"/>
      <c r="L7" s="28" t="s">
        <v>25</v>
      </c>
      <c r="M7" s="29"/>
      <c r="N7" s="354" t="s">
        <v>9</v>
      </c>
      <c r="O7" s="355"/>
      <c r="P7" s="355"/>
      <c r="Q7" s="355"/>
      <c r="R7" s="355"/>
      <c r="S7" s="356"/>
      <c r="T7" s="28" t="s">
        <v>29</v>
      </c>
      <c r="U7" s="28" t="s">
        <v>10</v>
      </c>
      <c r="V7" s="30"/>
      <c r="W7" s="26" t="s">
        <v>53</v>
      </c>
      <c r="X7" s="351" t="s">
        <v>2</v>
      </c>
      <c r="Y7" s="352"/>
      <c r="Z7" s="353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235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/>
      <c r="D15" s="105"/>
      <c r="E15" s="50"/>
      <c r="F15" s="51"/>
      <c r="G15" s="52"/>
      <c r="H15" s="53">
        <v>0</v>
      </c>
      <c r="I15" s="54">
        <v>0</v>
      </c>
      <c r="J15" s="55">
        <f>SUM(H15:I15)</f>
        <v>0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0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4637.38</v>
      </c>
      <c r="I17" s="66"/>
      <c r="J17" s="73">
        <f>SUM(J12:J16)</f>
        <v>4637.38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4637.38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256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253</v>
      </c>
      <c r="Y20" s="4"/>
      <c r="Z20" s="4"/>
      <c r="AA20" s="4"/>
      <c r="AB20" s="4"/>
    </row>
    <row r="21" spans="3:28">
      <c r="C21" s="4"/>
      <c r="D21" s="182" t="s">
        <v>237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238</v>
      </c>
      <c r="Y21" s="4"/>
      <c r="Z21" s="4"/>
      <c r="AA21" s="4"/>
      <c r="AB21" s="4"/>
    </row>
    <row r="22" spans="3:28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239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topLeftCell="C8" workbookViewId="0">
      <selection activeCell="E44" sqref="E44:E45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49" t="s">
        <v>68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</row>
    <row r="7" spans="3:28" ht="15">
      <c r="C7" s="350" t="str">
        <f>REGIDORES!B4</f>
        <v>SUELDOS 1 AL 15 DE DICIEMBRE DE 2016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</row>
    <row r="8" spans="3:28" ht="15">
      <c r="C8" s="350" t="s">
        <v>69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</row>
    <row r="9" spans="3:28">
      <c r="C9" s="25"/>
      <c r="D9" s="25"/>
      <c r="E9" s="25"/>
      <c r="F9" s="26" t="s">
        <v>22</v>
      </c>
      <c r="G9" s="26" t="s">
        <v>6</v>
      </c>
      <c r="H9" s="351" t="s">
        <v>1</v>
      </c>
      <c r="I9" s="352"/>
      <c r="J9" s="353"/>
      <c r="K9" s="27"/>
      <c r="L9" s="28" t="s">
        <v>25</v>
      </c>
      <c r="M9" s="29"/>
      <c r="N9" s="354" t="s">
        <v>9</v>
      </c>
      <c r="O9" s="355"/>
      <c r="P9" s="355"/>
      <c r="Q9" s="355"/>
      <c r="R9" s="355"/>
      <c r="S9" s="356"/>
      <c r="T9" s="28" t="s">
        <v>29</v>
      </c>
      <c r="U9" s="28" t="s">
        <v>10</v>
      </c>
      <c r="V9" s="30"/>
      <c r="W9" s="26" t="s">
        <v>53</v>
      </c>
      <c r="X9" s="351" t="s">
        <v>2</v>
      </c>
      <c r="Y9" s="352"/>
      <c r="Z9" s="353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284</v>
      </c>
      <c r="E14" s="50" t="s">
        <v>285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286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57" t="s">
        <v>143</v>
      </c>
      <c r="D19" s="358"/>
      <c r="E19" s="358"/>
      <c r="F19" s="358"/>
      <c r="G19" s="359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291</v>
      </c>
      <c r="H24" s="6"/>
      <c r="AB24" s="6" t="s">
        <v>283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8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67" t="s">
        <v>11</v>
      </c>
      <c r="C7" s="367"/>
      <c r="D7" s="367"/>
      <c r="E7" s="9"/>
      <c r="F7" s="360" t="s">
        <v>49</v>
      </c>
      <c r="G7" s="361"/>
    </row>
    <row r="8" spans="1:7" ht="14.25" customHeight="1">
      <c r="B8" s="364" t="s">
        <v>10</v>
      </c>
      <c r="C8" s="364"/>
      <c r="D8" s="364"/>
      <c r="E8" s="9"/>
      <c r="F8" s="365" t="s">
        <v>50</v>
      </c>
      <c r="G8" s="366"/>
    </row>
    <row r="9" spans="1:7" ht="8.25" customHeight="1">
      <c r="B9" s="368"/>
      <c r="C9" s="368"/>
      <c r="D9" s="368"/>
      <c r="E9" s="9"/>
      <c r="F9" s="362"/>
      <c r="G9" s="363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67" t="s">
        <v>11</v>
      </c>
      <c r="C44" s="367"/>
      <c r="D44" s="367"/>
      <c r="E44" s="9"/>
      <c r="F44" s="360" t="s">
        <v>54</v>
      </c>
      <c r="G44" s="361"/>
    </row>
    <row r="45" spans="2:7">
      <c r="B45" s="364" t="s">
        <v>10</v>
      </c>
      <c r="C45" s="364"/>
      <c r="D45" s="364"/>
      <c r="E45" s="9"/>
      <c r="F45" s="365" t="s">
        <v>55</v>
      </c>
      <c r="G45" s="366"/>
    </row>
    <row r="46" spans="2:7" ht="5.25" customHeight="1">
      <c r="B46" s="368"/>
      <c r="C46" s="368"/>
      <c r="D46" s="368"/>
      <c r="E46" s="9"/>
      <c r="F46" s="362"/>
      <c r="G46" s="363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B46:D46"/>
    <mergeCell ref="F46:G46"/>
    <mergeCell ref="B44:D44"/>
    <mergeCell ref="F44:G44"/>
    <mergeCell ref="B45:D45"/>
    <mergeCell ref="F45:G45"/>
    <mergeCell ref="F7:G7"/>
    <mergeCell ref="F9:G9"/>
    <mergeCell ref="B8:D8"/>
    <mergeCell ref="F8:G8"/>
    <mergeCell ref="B7:D7"/>
    <mergeCell ref="B9:D9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2016-11-28T18:37:31Z</cp:lastPrinted>
  <dcterms:created xsi:type="dcterms:W3CDTF">2000-05-05T04:08:27Z</dcterms:created>
  <dcterms:modified xsi:type="dcterms:W3CDTF">2017-01-11T20:42:22Z</dcterms:modified>
</cp:coreProperties>
</file>